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BS-NB-115\Downloads\"/>
    </mc:Choice>
  </mc:AlternateContent>
  <xr:revisionPtr revIDLastSave="0" documentId="13_ncr:1_{F5A75441-D0E2-44A9-A98E-137B28351302}" xr6:coauthVersionLast="47" xr6:coauthVersionMax="47" xr10:uidLastSave="{00000000-0000-0000-0000-000000000000}"/>
  <workbookProtection workbookAlgorithmName="SHA-512" workbookHashValue="94rvTYSCssXZHliSfJruzmVVyuWBqa14HS7Z77fpR8/J1eKswK8fU/V8IAAE5pAfbbeG9NPtfP5pzI/kAjH8vg==" workbookSaltValue="4+AY46xgakzEmW15/mTSew==" workbookSpinCount="100000" lockStructure="1"/>
  <bookViews>
    <workbookView xWindow="-108" yWindow="-108" windowWidth="23256" windowHeight="12456" xr2:uid="{B9B094D2-FB6E-4D1E-9926-D0264FE65FBA}"/>
  </bookViews>
  <sheets>
    <sheet name="Example" sheetId="5" r:id="rId1"/>
    <sheet name="Calculation" sheetId="1" r:id="rId2"/>
    <sheet name="Summary" sheetId="2" r:id="rId3"/>
    <sheet name="Certified by" sheetId="4" r:id="rId4"/>
    <sheet name="Sheet2" sheetId="3" state="hidden" r:id="rId5"/>
  </sheets>
  <definedNames>
    <definedName name="_xlnm._FilterDatabase" localSheetId="1" hidden="1">Calculation!$A$22:$M$22</definedName>
    <definedName name="_xlnm.Print_Area" localSheetId="2">Summary!$A$1:$K$42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I3" i="3"/>
  <c r="F9" i="3"/>
  <c r="G9" i="3" s="1"/>
  <c r="H27" i="1"/>
  <c r="G27" i="1"/>
  <c r="I27" i="1" s="1"/>
  <c r="H26" i="1"/>
  <c r="G26" i="1"/>
  <c r="I26" i="1" s="1"/>
  <c r="H25" i="1"/>
  <c r="G25" i="1"/>
  <c r="I24" i="1"/>
  <c r="J24" i="1" s="1"/>
  <c r="H24" i="1"/>
  <c r="G24" i="1"/>
  <c r="H23" i="1"/>
  <c r="G23" i="1"/>
  <c r="I23" i="1" l="1"/>
  <c r="J26" i="1"/>
  <c r="L26" i="1"/>
  <c r="L27" i="1"/>
  <c r="J27" i="1"/>
  <c r="I25" i="1"/>
  <c r="L24" i="1"/>
  <c r="J23" i="1" l="1"/>
  <c r="L23" i="1" s="1"/>
  <c r="L25" i="1"/>
  <c r="J25" i="1"/>
  <c r="H28" i="1" l="1"/>
  <c r="G28" i="1"/>
  <c r="I28" i="1" s="1"/>
  <c r="J28" i="1" l="1"/>
  <c r="A64" i="5"/>
  <c r="B65" i="5"/>
  <c r="A65" i="5"/>
  <c r="C65" i="5"/>
  <c r="L22" i="1"/>
  <c r="L28" i="1" l="1"/>
  <c r="K42" i="1"/>
  <c r="B6" i="2"/>
  <c r="I7" i="2" l="1"/>
  <c r="I10" i="2"/>
  <c r="G30" i="1"/>
  <c r="H30" i="1"/>
  <c r="G31" i="1"/>
  <c r="H31" i="1"/>
  <c r="G32" i="1"/>
  <c r="H32" i="1"/>
  <c r="G33" i="1"/>
  <c r="H33" i="1"/>
  <c r="G34" i="1"/>
  <c r="I34" i="1" s="1"/>
  <c r="H34" i="1"/>
  <c r="G35" i="1"/>
  <c r="H35" i="1"/>
  <c r="G36" i="1"/>
  <c r="H36" i="1"/>
  <c r="G37" i="1"/>
  <c r="I37" i="1" s="1"/>
  <c r="H37" i="1"/>
  <c r="G38" i="1"/>
  <c r="H38" i="1"/>
  <c r="J37" i="1" l="1"/>
  <c r="J34" i="1"/>
  <c r="I38" i="1"/>
  <c r="I36" i="1"/>
  <c r="I35" i="1"/>
  <c r="I33" i="1"/>
  <c r="I32" i="1"/>
  <c r="I31" i="1"/>
  <c r="I30" i="1"/>
  <c r="J36" i="1" l="1"/>
  <c r="J30" i="1"/>
  <c r="J33" i="1"/>
  <c r="J35" i="1"/>
  <c r="J38" i="1"/>
  <c r="L34" i="1"/>
  <c r="L37" i="1"/>
  <c r="J31" i="1"/>
  <c r="L31" i="1"/>
  <c r="J32" i="1"/>
  <c r="L33" i="1" l="1"/>
  <c r="L32" i="1"/>
  <c r="L35" i="1"/>
  <c r="L30" i="1"/>
  <c r="L38" i="1"/>
  <c r="L36" i="1"/>
  <c r="D25" i="2" l="1"/>
  <c r="D24" i="2"/>
  <c r="D23" i="2"/>
  <c r="D22" i="2"/>
  <c r="D21" i="2"/>
  <c r="D20" i="2"/>
  <c r="D19" i="2"/>
  <c r="G41" i="1"/>
  <c r="I41" i="1" s="1"/>
  <c r="H41" i="1"/>
  <c r="G39" i="1"/>
  <c r="H39" i="1"/>
  <c r="G40" i="1"/>
  <c r="H40" i="1"/>
  <c r="G29" i="1"/>
  <c r="H29" i="1"/>
  <c r="I39" i="1" l="1"/>
  <c r="J39" i="1" s="1"/>
  <c r="I40" i="1"/>
  <c r="J40" i="1" s="1"/>
  <c r="J41" i="1"/>
  <c r="I29" i="1"/>
  <c r="J29" i="1" s="1"/>
  <c r="L41" i="1" l="1"/>
  <c r="L39" i="1"/>
  <c r="L40" i="1"/>
  <c r="L29" i="1"/>
  <c r="I8" i="3" l="1"/>
  <c r="H8" i="3"/>
  <c r="I7" i="3"/>
  <c r="H7" i="3"/>
  <c r="I6" i="3"/>
  <c r="H6" i="3"/>
  <c r="I5" i="3"/>
  <c r="H5" i="3"/>
  <c r="I4" i="3"/>
  <c r="H4" i="3"/>
  <c r="H3" i="3"/>
  <c r="I2" i="3"/>
  <c r="H2" i="3"/>
  <c r="A2" i="3" l="1"/>
  <c r="I16" i="2" s="1"/>
  <c r="B25" i="2"/>
  <c r="B23" i="2"/>
  <c r="B24" i="2"/>
  <c r="B20" i="2"/>
  <c r="B21" i="2"/>
  <c r="B22" i="2"/>
  <c r="B19" i="2"/>
  <c r="L42" i="1" l="1"/>
  <c r="C2" i="3"/>
  <c r="I22" i="2" s="1"/>
  <c r="F5" i="3" l="1"/>
  <c r="F7" i="3"/>
  <c r="B2" i="3"/>
  <c r="I19" i="2" s="1"/>
  <c r="F2" i="3"/>
  <c r="F3" i="3"/>
  <c r="F8" i="3"/>
  <c r="F4" i="3"/>
  <c r="F6" i="3"/>
  <c r="F10" i="3" l="1"/>
  <c r="G4" i="3"/>
  <c r="G8" i="3"/>
  <c r="G5" i="3"/>
  <c r="G2" i="3"/>
  <c r="G3" i="3"/>
  <c r="G6" i="3"/>
  <c r="G7" i="3"/>
  <c r="K9" i="3" l="1"/>
  <c r="L9" i="3" s="1"/>
  <c r="K3" i="3"/>
  <c r="L3" i="3" s="1"/>
  <c r="K2" i="3"/>
  <c r="K7" i="3"/>
  <c r="L7" i="3" s="1"/>
  <c r="K6" i="3"/>
  <c r="L6" i="3" s="1"/>
  <c r="K8" i="3"/>
  <c r="L8" i="3" s="1"/>
  <c r="K5" i="3"/>
  <c r="L5" i="3" s="1"/>
  <c r="K4" i="3"/>
  <c r="L4" i="3" s="1"/>
  <c r="L2" i="3" l="1"/>
  <c r="B8" i="2"/>
</calcChain>
</file>

<file path=xl/sharedStrings.xml><?xml version="1.0" encoding="utf-8"?>
<sst xmlns="http://schemas.openxmlformats.org/spreadsheetml/2006/main" count="312" uniqueCount="249">
  <si>
    <t>การคำนวณภาระผูกพันผลประโยชน์พนักงานแบบย่อสำหรับ NPAEs (ไม่ได้คำนวณตามหลักคณิตศาสตร์ประกันภัย)</t>
  </si>
  <si>
    <t>คำอธิบายประกอบการคำนวณ</t>
  </si>
  <si>
    <r>
      <rPr>
        <b/>
        <sz val="11"/>
        <color theme="1"/>
        <rFont val="Aptos Narrow"/>
        <family val="2"/>
        <scheme val="minor"/>
      </rPr>
      <t>1.</t>
    </r>
    <r>
      <rPr>
        <sz val="11"/>
        <color theme="1"/>
        <rFont val="Aptos Narrow"/>
        <family val="2"/>
        <scheme val="minor"/>
      </rPr>
      <t xml:space="preserve"> Worksheet การคำนวณนี้ อ้างอิงถึง การคำนวณตามมาตรฐาน TFRS for NPAEs บทที่ 16 การประมาณการหนี้สินและหนี้สินที่อาจเกิดขึ้น </t>
    </r>
  </si>
  <si>
    <r>
      <rPr>
        <b/>
        <sz val="11"/>
        <color theme="1"/>
        <rFont val="Aptos Narrow"/>
        <family val="2"/>
        <scheme val="minor"/>
      </rPr>
      <t>2.</t>
    </r>
    <r>
      <rPr>
        <sz val="11"/>
        <color theme="1"/>
        <rFont val="Aptos Narrow"/>
        <family val="2"/>
        <scheme val="minor"/>
      </rPr>
      <t xml:space="preserve"> Worksheet การคำนวณนี้ เป็นแบบจำลองเพื่อสนับสนุนการประมาณการที่ดีที่สุด โดยไม่ใช้หลักคณิตศาสตร์ประกันภัย ตามมาตรฐาน TFRS for NPAEs ย่อหน้า 310-312</t>
    </r>
  </si>
  <si>
    <r>
      <rPr>
        <b/>
        <sz val="11"/>
        <color theme="1"/>
        <rFont val="Aptos Narrow"/>
        <family val="2"/>
        <scheme val="minor"/>
      </rPr>
      <t>3.</t>
    </r>
    <r>
      <rPr>
        <sz val="11"/>
        <color theme="1"/>
        <rFont val="Aptos Narrow"/>
        <family val="2"/>
        <scheme val="minor"/>
      </rPr>
      <t xml:space="preserve"> โปรดใช้ดุลยพินิจในการคำนวณและการลงบัญชีทุกครั้ง ทั้งนี้ ทาง ABS ไม่ได้มีส่วนได้ส่วนเสียกับกิจการและไม่มีส่วนรับผิดชอบกับผลลัพธ์ที่เกิดขึ้น ไม่ว่าจะเป็นการตั้งหนี้สินสูงไปหรือต่ำเกินไป รวมถึงกรณีที่หนี้สินแตกต่างจากการคำนวณตามหลักคณิตศาสตร์ประกันภัยอย่างมีนัยสำคัญ</t>
    </r>
  </si>
  <si>
    <t>ตารางเปรียบเทียบรูปแบบการคำนวณ</t>
  </si>
  <si>
    <t>ข้อควรพิจารณา</t>
  </si>
  <si>
    <t>การคำนวณภาระผูกพันผลประโยชน์พนักงานแบบย่อ 
สำหรับ NPAEs (ไม่ได้คำนวณตามหลักคณิตศาสตร์ประกันภัย)</t>
  </si>
  <si>
    <t>การคำนวณภาระผูกพันผลประโยชน์พนักงานตาม TAS19
 (คำนวณตามหลักคณิตศาสตร์ประกันภัย)</t>
  </si>
  <si>
    <t>ข้อมูลที่ใช้</t>
  </si>
  <si>
    <t>ข้อมูลพนักงาน</t>
  </si>
  <si>
    <t>ข้อมูลพนักงานปัจจุบันและย้อนหลัง สถิติ ข้อมูลเชิงเศรษฐศาสตร์ ฯลฯ</t>
  </si>
  <si>
    <t>สถิติหรือข้อมูลอ้างอิง</t>
  </si>
  <si>
    <t>อาจไม่มีข้อมูลรองรับ ไม่ได้มีการตรวจสอบหรือวิเคราะห์อย่างเป็นระบบ</t>
  </si>
  <si>
    <t>ตรวจสอบและวิเคราะห์ความน่าเชื่อถืออย่างเหมาะสม</t>
  </si>
  <si>
    <t>สมมติฐานที่ใช้</t>
  </si>
  <si>
    <t>สมมติฐานไม่สมบูรณ์หรือสมมติฐานเบื้องต้น</t>
  </si>
  <si>
    <t>ครบถ้วนตามหลักคณิตศาสตร์ประกันภัย</t>
  </si>
  <si>
    <t>การกำหนดสมมติฐาน</t>
  </si>
  <si>
    <t>กำหนดขึ้นเองโดยคร่าว ๆ</t>
  </si>
  <si>
    <t>กำหนดโดยผู้เชี่ยวชาญที่เป็นนักคณิตศาสตร์ประกันภัย</t>
  </si>
  <si>
    <t>การรับรองโดยผู้สอบบัญชี</t>
  </si>
  <si>
    <t>ขึ้นอยู่กับดุลยพินิจของผู้สอบบัญชี</t>
  </si>
  <si>
    <t>ได้รับการรับรอง จากความน่าเชื่อถือของคุณวุฒิผู้ประเมิน</t>
  </si>
  <si>
    <t>การเปิดเผยในงบการเงิน</t>
  </si>
  <si>
    <t>มีการเปิดเผยข้อมูลได้บางส่วน</t>
  </si>
  <si>
    <t>มีรายละเอียดตามข้อกำหนดของมาตรฐาน</t>
  </si>
  <si>
    <t>การเปลี่ยนแปลงสมมติฐาน</t>
  </si>
  <si>
    <t>ไม่สามารถวิเคราะห์การเปลี่ยนแปลงของสมมติฐานได้อย่างชัดเจน</t>
  </si>
  <si>
    <t>วิเคราะห์ผลกระทบที่เกิดขึ้นได้จากปัจจัยต่าง ๆ</t>
  </si>
  <si>
    <r>
      <rPr>
        <b/>
        <sz val="11"/>
        <color theme="1"/>
        <rFont val="Aptos Narrow"/>
        <family val="2"/>
        <scheme val="minor"/>
      </rPr>
      <t>4.</t>
    </r>
    <r>
      <rPr>
        <sz val="11"/>
        <color theme="1"/>
        <rFont val="Aptos Narrow"/>
        <family val="2"/>
        <scheme val="minor"/>
      </rPr>
      <t xml:space="preserve"> เมื่อจำนวนพนักงานหรือการประมาณการหนี้สินภาระผูกพันผลประโยชน์พนักงานเริ่มมีนัยสำคัญกับบริษัท ควรปรึกษาผู้สอบบัญชีเพื่อใช้การคำนวณตามหลักคณิตศาสตร์ประกันภัย</t>
    </r>
    <r>
      <rPr>
        <sz val="11"/>
        <color theme="1"/>
        <rFont val="Aptos Narrow"/>
        <family val="2"/>
        <scheme val="minor"/>
      </rPr>
      <t xml:space="preserve"> เพื่อการประมาณการที่ดีที่สุด</t>
    </r>
  </si>
  <si>
    <r>
      <rPr>
        <b/>
        <sz val="11"/>
        <color theme="1"/>
        <rFont val="Aptos Narrow"/>
        <family val="2"/>
        <scheme val="minor"/>
      </rPr>
      <t>5.</t>
    </r>
    <r>
      <rPr>
        <sz val="11"/>
        <color theme="1"/>
        <rFont val="Aptos Narrow"/>
        <family val="2"/>
        <scheme val="minor"/>
      </rPr>
      <t xml:space="preserve"> ทาง ABS ขอสงวนสิทธิ์ ไม่อนุญาตให้นำมาดัดแปลง ตัดต่อ หรือนำไปใช้ในการพาณิชย์ประการใด เว้นแต่จะได้รับการยินยอมเป็นลายลักษณ์อักษร</t>
    </r>
  </si>
  <si>
    <t>ศึกษาการคำนวณผลประโยชน์พนักงานตามมาตรฐานการบัญชีฉบับที่ 19 ด้วยหลักคณิตศาสตร์ประกันภัยเพิ่มเติมได้ที่ www.actuarialbiz.com/th/knowledge</t>
  </si>
  <si>
    <t>ตัวอย่างการคำนวณ</t>
  </si>
  <si>
    <t>ตาม พ.ร.บ. คุ้มครองแรงงาน มาตรา 118 นายจ้างต้องจ่ายค่าชดเชยเมื่อเลิกจ้าง และเนื่องจากการเกษียณถือเป็นการเลิกจ้างตามกฎหมาย</t>
  </si>
  <si>
    <t>บริษัทจึงต้องจ่ายเงินชดเชยหรือเงินเกษียณให้ตามสิทธิที่กำหนดไว้ในกฎหมาย</t>
  </si>
  <si>
    <t>ผลประโยชน์ที่ได้รับเมื่อเกษียณอายุ
(ตามกฎหมายแรงงาน)</t>
  </si>
  <si>
    <t>120 วัน ไม่ถึง 1 ปี</t>
  </si>
  <si>
    <t>30 วัน</t>
  </si>
  <si>
    <t>สามารถดูวิดีโออธิบายการใช้งานโปรแกรมเพิ่มเติมได้ที่</t>
  </si>
  <si>
    <t>มากกว่า 1 ปี ไม่ถึง 3 ปี</t>
  </si>
  <si>
    <t>90 วัน</t>
  </si>
  <si>
    <t>https://www.youtube.com/watch?v=Cyl-jEcmkZ0</t>
  </si>
  <si>
    <t>มากกว่า 3 ปี ไม่ถึง 6 ปี</t>
  </si>
  <si>
    <t>180 วัน</t>
  </si>
  <si>
    <t>มากกว่า 6 ปี ไม่ถึง 10 ปี</t>
  </si>
  <si>
    <t>240 วัน</t>
  </si>
  <si>
    <t>มากกว่า 10 ปี ไม่ถึง 20 ปี</t>
  </si>
  <si>
    <t>300 วัน</t>
  </si>
  <si>
    <t>มากกว่า 20 ปี</t>
  </si>
  <si>
    <t>400 วัน</t>
  </si>
  <si>
    <t>การกรอกข้อมูลปี จะใช้เป็น พ.ศ. (พุทธศักราช) ทั้งหมด</t>
  </si>
  <si>
    <t>Step 1. กรอกวันประเมินภาระผูกพัน (วัน/เดือน/ปี)</t>
  </si>
  <si>
    <t xml:space="preserve">กรอกวันที่ที่ต้องการประเมินภาระผูกพัน โดยทั่วไปจะเป็นวันที่ที่ทางบริษัทปิดงบบัญชี (ชีท Calculation ช่อง C4) </t>
  </si>
  <si>
    <t>วันประเมิน</t>
  </si>
  <si>
    <t>Step 2. กรอกนโยบายการขึ้นเงินเดือนระยะยาว</t>
  </si>
  <si>
    <t>กรอกอัตราการขึ้นเงินเดือนระยะยาวของบริษัท (ชีท Calculation ช่อง C5)</t>
  </si>
  <si>
    <t xml:space="preserve">โดยอาจจะอ้างอิงอัตราการขึ้นเงินเดือนในอดีตประกอบ ทั้งนี้ ควรรวมถึงการปรับตำแหน่ง อัตราเงินเฟ้อ และ GDP ด้วย </t>
  </si>
  <si>
    <t>อัตราการขึ้นเงินเดือน</t>
  </si>
  <si>
    <t xml:space="preserve">Step 3. กรอกอัตราคิดลด </t>
  </si>
  <si>
    <t>กรอกอัตราคิดลด (ชีท Calculation ช่อง C6)</t>
  </si>
  <si>
    <t>อาจมีการใส่อัตราคิดลดหากได้พิจารณาแล้วเห็นถึงประโยชน์เรื่องของการคิดลดมูลค่าปัจจุบัน (แต่ไม่บังคับ)</t>
  </si>
  <si>
    <t>อ้างอิงเส้นอัตราผลตอบแทนของพันธบัตรรัฐบาลชนิดไม่จ่ายดอกเบี้ย ณ วันที่ประเมิน อายุ 16 ปี เท่ากับ 2.00%</t>
  </si>
  <si>
    <t>อัตราการคิดลด</t>
  </si>
  <si>
    <t>Step 4. กรอกความน่าจะเป็นที่พนักงานในแต่ละช่วงอายุจะทำงานไปจนถึงอายุเกษียณ</t>
  </si>
  <si>
    <t>กรอกความน่าจะเป็นที่พนักงานในแต่ละช่วงอายุ จะทำงานจนถึงเกษียณ (ชีท Calculation ช่อง C11 ถึง C17)</t>
  </si>
  <si>
    <t>โดยบริษัทควรนำข้อมูลภายในมาใช้ประกอบการวิเคราะห์ เช่น สถิติการลาออกของพนักงานในแต่ละกลุ่มอายุ</t>
  </si>
  <si>
    <t xml:space="preserve">ข้อสังเกต คือ พนักงานที่มีอายุเยอะ จะมีความน่าจะเป็นที่อยู่ถึงอายุเกษียณมากกว่าพนักงานที่อายุน้อย </t>
  </si>
  <si>
    <t>ดังนั้นควรตั้งความน่าจะเป็นให้สอดคล้องในแต่ละช่วงอายุจากน้อยไปมาก</t>
  </si>
  <si>
    <t>Step 5. กรอกข้อมูลพนักงานของบริษัทในช่องสีเหลือง</t>
  </si>
  <si>
    <t>กรอกข้อมูลพนักงานดังต่อไป เพื่อที่ใช้ในการคำนวณภาระผูกพันผลประโยชน์พนักงานแบบย่อ (ชีท Calculation ช่อง A23 ถึง E41)</t>
  </si>
  <si>
    <t xml:space="preserve">- รหัสพนักงาน </t>
  </si>
  <si>
    <t>- วันเกิด</t>
  </si>
  <si>
    <t>- วันเข้าทำงาน</t>
  </si>
  <si>
    <t>- เงินเดือนปัจจุบัน</t>
  </si>
  <si>
    <t>- อายุเกษียณ</t>
  </si>
  <si>
    <t>รหัสพนักงาน</t>
  </si>
  <si>
    <t>วันเกิด</t>
  </si>
  <si>
    <t>วันเข้าทำงาน</t>
  </si>
  <si>
    <t>เงินเดือน
ปัจจุบัน</t>
  </si>
  <si>
    <t>อายุเกษียณ</t>
  </si>
  <si>
    <t>A001</t>
  </si>
  <si>
    <t>A002</t>
  </si>
  <si>
    <t>A003</t>
  </si>
  <si>
    <t>A004</t>
  </si>
  <si>
    <t>เมื่อกรอกข้อมูลครบถ้วนแล้วโปรแกรมจะทำการคำนวณภาระผูกพันผลประโยชน์พนักงานแบบย่อ โดยสามารถดูผลลัพธ์ของพนักงานแต่ละคนได้ที่ ชีท Calculation ช่อง L23 เป็นต้นไป และดูภาระผูกพันทั้งหมดของบริษัทได้ที่ชีท Calculation ช่อง L42</t>
  </si>
  <si>
    <t>ทั้งนี้ สามารถไปที่ชีทหน้า Summary เพื่อดูบทสรุป และพิมพ์ออกมาเป็นกระดาษ A4 แนวตั้ง 1 หน้าได้</t>
  </si>
  <si>
    <t>*กรุณากรอกข้อมูลปีเป็น พ.ศ. (พุทธศักราช)</t>
  </si>
  <si>
    <r>
      <rPr>
        <b/>
        <sz val="11"/>
        <color theme="3" tint="0.249977111117893"/>
        <rFont val="Aptos Display"/>
        <family val="2"/>
        <scheme val="major"/>
      </rPr>
      <t xml:space="preserve">Step 1. </t>
    </r>
    <r>
      <rPr>
        <sz val="11"/>
        <color theme="3" tint="0.249977111117893"/>
        <rFont val="Aptos Display"/>
        <family val="2"/>
        <scheme val="major"/>
      </rPr>
      <t>กรอกวันประเมินภาระผูกพัน (วัน/เดือน/ปี พ.ศ.)</t>
    </r>
  </si>
  <si>
    <t>อัตราการขึ้นเงินเดือนเฉลี่ยต่อปี</t>
  </si>
  <si>
    <r>
      <t xml:space="preserve">Step 2. </t>
    </r>
    <r>
      <rPr>
        <sz val="11"/>
        <color theme="3" tint="0.249977111117893"/>
        <rFont val="Aptos Display"/>
        <family val="2"/>
        <scheme val="major"/>
      </rPr>
      <t xml:space="preserve">กรอกอัตราการขึ้นเงินเดือนระยะยาวต่อปี ที่คาดว่าจะได้ปรับขึ้นเฉลี่ยจนถึงเกษียณอายุ </t>
    </r>
  </si>
  <si>
    <r>
      <rPr>
        <b/>
        <sz val="11"/>
        <color theme="3" tint="0.249977111117893"/>
        <rFont val="Aptos Display"/>
        <family val="2"/>
        <scheme val="major"/>
      </rPr>
      <t xml:space="preserve">Step 3. </t>
    </r>
    <r>
      <rPr>
        <sz val="11"/>
        <color theme="3" tint="0.249977111117893"/>
        <rFont val="Aptos Display"/>
        <family val="2"/>
        <charset val="222"/>
        <scheme val="major"/>
      </rPr>
      <t>อาจมีการใส่อัตราคิดลดหากได้พิจารณาแล้วเห็นถึงประโยชน์เรื่องของการคิดลดมูลค่าปัจจุบัน (แต่ไม่บังคับ)</t>
    </r>
  </si>
  <si>
    <t>โดยข้อมูลของอัตราคิดลด อาจสามารถเข้าไปใช้ข้อมูลของ ThaiBMA (https://www.thaibma.or.th/)</t>
  </si>
  <si>
    <t>ความน่าจะเป็นที่จะอยู่จนถึงอายุเกษียณ (ขึ้นกับประสบการณ์บริษัท)</t>
  </si>
  <si>
    <t>ช่วงอายุจาก</t>
  </si>
  <si>
    <t>ถึงช่วงอายุ</t>
  </si>
  <si>
    <t>โอกาสที่จะอยู่ถึง</t>
  </si>
  <si>
    <r>
      <rPr>
        <b/>
        <sz val="11"/>
        <color theme="3" tint="0.249977111117893"/>
        <rFont val="Aptos Display"/>
        <family val="2"/>
        <scheme val="major"/>
      </rPr>
      <t>Step 4.</t>
    </r>
    <r>
      <rPr>
        <sz val="11"/>
        <color theme="3" tint="0.249977111117893"/>
        <rFont val="Aptos Display"/>
        <family val="2"/>
        <scheme val="major"/>
      </rPr>
      <t xml:space="preserve"> กิจการต้องพิจารณาโดยใช้ข้อมูลภายในของกิจการ เช่น อัตราการลาออกในแต่ละช่วงอายุ เป็นต้น</t>
    </r>
  </si>
  <si>
    <t>เพื่อใช้ในการกำหนดช่วงอายุที่เหมาะสม และเพื่อใช้ในการคำนวณหา "ความน่าจะเป็น" จากวันที่ประเมินไปจนถึงอายุเกษียณ</t>
  </si>
  <si>
    <r>
      <rPr>
        <b/>
        <sz val="11"/>
        <color theme="3" tint="0.249977111117893"/>
        <rFont val="Aptos Display"/>
        <family val="2"/>
        <scheme val="major"/>
      </rPr>
      <t>Step 5.</t>
    </r>
    <r>
      <rPr>
        <sz val="11"/>
        <color theme="3" tint="0.249977111117893"/>
        <rFont val="Aptos Display"/>
        <family val="2"/>
        <scheme val="major"/>
      </rPr>
      <t xml:space="preserve"> กรอกข้อมูลพนักงานของบริษัทในช่องสีเหลือง</t>
    </r>
  </si>
  <si>
    <t>วันเกิด 
(วว/ดด/ปป)</t>
  </si>
  <si>
    <t>วันเข้าทำงาน
(วว/ดด/ปป)</t>
  </si>
  <si>
    <t>ฐานเงินเดือน
ปัจจุบัน (บาท)</t>
  </si>
  <si>
    <t>อายุเกษียณ (ปี)</t>
  </si>
  <si>
    <t>ความน่าจะเป็น
ที่อยู่จนเกษียณอายุ</t>
  </si>
  <si>
    <t>อายุปัจจุบัน</t>
  </si>
  <si>
    <t>อายุงานปัจจุบัน</t>
  </si>
  <si>
    <t>อายุงานทั้งหมด
ที่เป็นไปได้</t>
  </si>
  <si>
    <t>อายุงานที่เหลือ</t>
  </si>
  <si>
    <t>เงื่อนไขตาม
ร่างกฎหมาย</t>
  </si>
  <si>
    <t>A005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</si>
  <si>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</si>
  <si>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</si>
  <si>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</si>
  <si>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</si>
  <si>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</si>
  <si>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</si>
  <si>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</si>
  <si>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</si>
  <si>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</si>
  <si>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</si>
  <si>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</si>
  <si>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</si>
  <si>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</si>
  <si>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</si>
  <si>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การคำนวณภาระผูกพันผลประโยชน์พนักงานแบบย่อสำหรับ NPAEs 
(ไม่ได้คำนวณตามหลักคณิตศาสตร์ประกันภัย)</t>
  </si>
  <si>
    <t>ในหน้านี้ สามารถกดพิมพ์ออกมาเป็นรายงานขนาด A4 ได้ 1 แผ่น โดยไปที่</t>
  </si>
  <si>
    <t>1. แถบเครื่องมือ File (ไฟล์)</t>
  </si>
  <si>
    <t>อัตราการขึ้นเงินเดือน
ระยะยาว</t>
  </si>
  <si>
    <t>2. กดคำสั่ง Print (พิมพ์)</t>
  </si>
  <si>
    <t>ความน่าจะเป็นที่จะอยู่จนถึงอายุเกษียณ</t>
  </si>
  <si>
    <t>จำนวนพนักงาน
ที่ใช้ในการคำนวณ</t>
  </si>
  <si>
    <t>อายุในปัจจุบัน</t>
  </si>
  <si>
    <t>ความน่าจะเป็น</t>
  </si>
  <si>
    <t>เฉลี่ยอายุปัจจุบัน
ของพนักงาน</t>
  </si>
  <si>
    <t>3. กดปุ่ม Print (พิมพ์) จากนั้นตั้งชื่อไฟล์แล้วกด Save (บันทึก)</t>
  </si>
  <si>
    <t>เฉลี่ยอายุงานปัจจุบัน
ของพนักงาน</t>
  </si>
  <si>
    <t>ข้อมูลพนักงานแบ่งตามช่วงอายุ</t>
  </si>
  <si>
    <t>แบบจำลองการคำนวณภาระผูกพันผลประโยชน์พนักงานแบบย่อ (ไม่ได้คำนวณตามหลักคณิตศาสตร์ประกันภัย) ได้รับการรับรองโดย บริษัท แอคชัวเรียล บิสซิเนส โซลูชั่น จำกัด (ABS)</t>
  </si>
  <si>
    <t>“อาจารย์ทอมมี่ (พิเชฐ เจียรมณีทวีสิน)”</t>
  </si>
  <si>
    <t>บริษัท แอคชัวเรียล บิสซิเนส โซลูชั่น จำกัด (ABS)</t>
  </si>
  <si>
    <t>FSA, FIA, FSAT, FRM, MBA, MScFE (Distinction), B.Eng (Hons)</t>
  </si>
  <si>
    <t>TAS 19 / TAS 36 / TAS 38 / TFRS 2 / TFRS 3 / TFRS 9 / TFRS 15 / TFRS 16 / PPA</t>
  </si>
  <si>
    <t>วุฒิการศึกษาและคุณวุฒิ</t>
  </si>
  <si>
    <t>เป็นผู้เชี่ยวชาญด้านการประเมินผลประโยชน์พนักงาน และมูลค่าสินทรัพย์/หนี้สินที่ซับซ้อน</t>
  </si>
  <si>
    <r>
      <t>·</t>
    </r>
    <r>
      <rPr>
        <sz val="11"/>
        <color theme="1"/>
        <rFont val="Times New Roman"/>
        <family val="1"/>
      </rPr>
      <t xml:space="preserve">         </t>
    </r>
  </si>
  <si>
    <t>ปริญญาตรี วิศวกรรมศาสตร์บัณฑิต จุฬาลงกรณ์มหาวิทยาลัย (เกียรตินิยม)</t>
  </si>
  <si>
    <t xml:space="preserve">โดยนักคณิตศาสตร์ประกันภัย คุณวุฒิสูงสุดระดับเฟลโล่ จากสหรัฐอเมริกา อังกฤษ และไทย </t>
  </si>
  <si>
    <t>ปริญญาโท วิศวกรรมการเงิน City University of Hong Kong (Distinction)</t>
  </si>
  <si>
    <t>ประสบการณ์กว่า 25 ปี ทั้งยังได้รับการรับรองมาตรฐานจาก ISO และ สำนักงานนวัตกรรมแห่งชาติ (NIA)</t>
  </si>
  <si>
    <t>ปริญญาโท บริหารธุรกิจ (MBA) City University of Hong Kong (Best Presentation Award)</t>
  </si>
  <si>
    <t>พร้อมมี Project Manager และทีมงานมืออาชีพเฉพาะทาง ดูแลกระบวนการและตอบทุกคำถามอย่างใกล้ชิด</t>
  </si>
  <si>
    <t>นักคณิตศาสตร์ประกันภัยคุณวุฒิระดับเฟลโล่ของประเทศสหรัฐอเมริกา Fellow of the Society of Actuaries (FSA)</t>
  </si>
  <si>
    <t xml:space="preserve">รับประกันความพึงพอใจ ด้วยคุณภาพที่ได้รับความไว้วางใจจากผู้สอบบัญชีและผู้ใช้บริการกว่าหลายพันบริษัท </t>
  </si>
  <si>
    <t>นักคณิตศาสตร์ประกันภัยคุณวุฒิระดับเฟลโล่ของประเทศอังกฤษ Fellow of the Institutes of Actuaries (FIA)</t>
  </si>
  <si>
    <t>นักคณิตศาสตร์ประกันภัยคุณวุฒิระดับเฟลโล่ของประเทศไทย  Fellow of the Society of Actuaries of Thailand (FSAT)</t>
  </si>
  <si>
    <t>บริษัท แอคชัวเรียล บิสซิเนส โซลูชั่น จำกัด ได้รับ "รางวัลสุดยอด SME แห่งชาติ” หรือ “SME National Award ครั้งที่ 17"</t>
  </si>
  <si>
    <t>Financial Risk Manager (FRM) – Global Association of Risk Professional จากประเทศสหรัฐอเมริกา</t>
  </si>
  <si>
    <t xml:space="preserve">เป็นรางวัลสำหรับบริษัท SME ระดับประเทศที่มีวิสัยทัศน์ ในการบริหารดำเนินธุรกิจเป็นไปอย่างมีมาตรฐาน </t>
  </si>
  <si>
    <t>Chartered Financial Analyst ระดับกลาง (Passed CFA level 2) ของ The CFA Institute จากประเทศสหรัฐอเมริกา</t>
  </si>
  <si>
    <t>จาก สำนักงานส่งเสริมวิสาหกิจขนาดกลางและขนาดย่อม (สสว.)</t>
  </si>
  <si>
    <t>ใบอนุญาตผู้แนะนำการลงทุนด้านหลักทรัพย์ จากสำนักงานคณะกรรมการกำกับหลักทรัพย์และตลาดหลักทรัพย์ (ก.ล.ต.)</t>
  </si>
  <si>
    <t>ใบอนุญาตเป็นนักคณิตศาสตร์ประกันภัยด้านประกันชีวิต</t>
  </si>
  <si>
    <t xml:space="preserve">โปรดใช้ดุลยพินิจในการคำนวณและการลงบัญชีทุกครั้ง </t>
  </si>
  <si>
    <t>ใบอนุญาตเป็นนักคณิตศาสตร์ประกันภัยด้านประกันวินาศภัย</t>
  </si>
  <si>
    <t>ทั้งนี้ ทาง ABS ไม่ได้มีส่วนได้ส่วนเสียกับกิจการและไม่มีส่วนรับผิดชอบกับผลลัพธ์ที่เกิดขึ้น</t>
  </si>
  <si>
    <t>สมาชิกระดับสามัญ ของสภาวิชาชีพบัญชี ในพระบรมราชูปถัมภ์ (Federation of Accounting Professions)</t>
  </si>
  <si>
    <t>ไม่ว่าจะเป็นการตั้งหนี้สินสูงไปหรือต่ำเกินไป รวมถึงกรณีที่หนี้สินแตกต่างจากการคำนวณ</t>
  </si>
  <si>
    <t>ตามหลักคณิตศาสตร์ประกันภัยอย่างมีนัยสำคัญ</t>
  </si>
  <si>
    <t>ผลงานดีเด่นในภูมิภาค</t>
  </si>
  <si>
    <t>“Young ASEAN Manager Award (YAMA)” ในปี 2012 จากสภาธุรกิจประกันภัยในอาเซียน</t>
  </si>
  <si>
    <t>อ้างอิงถึง TFRS for NPAEs บทที่ 16 เรื่องการประมาณการหนี้สินและหนี้สินที่อาจจะเกิดขึ้น</t>
  </si>
  <si>
    <t>“นักสถิติดีเด่นแห่งชาติ” ในปี 2016 จากสมาคมสถิติแห่งประเทศไทย</t>
  </si>
  <si>
    <t xml:space="preserve">เป็นแบบจำลองตัวอย่างไว้ใช้สนับสนุนการประมาณการที่ดีที่สุด โดยไม่ใช้หลักคณิตศาสตร์ประกันภัย </t>
  </si>
  <si>
    <t>“อาจารย์ดีเด่น” ในปี 2017 จากคณะบริหารธุรกิจ มหาวิทยาลัยนิด้า</t>
  </si>
  <si>
    <t>ตามมาตรฐาน TFRS for NPAEs ย่อหน้า 310-312</t>
  </si>
  <si>
    <t>“บุคคลคุณภาพแห่งปี” ในปี 2022 จากมูลนิธิสภาวิทยาศาสตร์และเทคโนโลยีแห่งประเทศไทย (มสวท.)</t>
  </si>
  <si>
    <t>“ผู้นำองค์กรดีเด่นแห่งปี” ในปี 2024 “สาขาการบริหารพัฒนาองค์กรอย่างเป็นระบบและยั่งยืน” จากมูลนิธิเพื่อสังคมไทย</t>
  </si>
  <si>
    <t>สามารถอ่านบทความเพื่อศึกษาเพิ่มเติมได้ที่</t>
  </si>
  <si>
    <t>1.</t>
  </si>
  <si>
    <t>การคำนวณผลประโยชน์พนักงานคืออะไร?</t>
  </si>
  <si>
    <t>ประสบการณ์การทำงานและตำแหน่งงานในสังคม</t>
  </si>
  <si>
    <t>2.</t>
  </si>
  <si>
    <t>3 เรื่องต้องรู้ เกี่ยวกับการคำนวณผลประโยชน์พนักงาน ตามมาตรฐานบัญชี ฉบับที่ 19</t>
  </si>
  <si>
    <t>2561 – ปัจจุบัน</t>
  </si>
  <si>
    <t>แอคชัวเรียล บิสซิเนส โซลูชั่น จำกัด (ABS)</t>
  </si>
  <si>
    <t>กรรมการผู้จัดการ</t>
  </si>
  <si>
    <t>3.</t>
  </si>
  <si>
    <t>การเปลี่ยนผ่านจาก NPAEs สู่ PAEs และการคำนวณผลประโยชน์พนักงาน</t>
  </si>
  <si>
    <t>2560 – ปัจจุบัน</t>
  </si>
  <si>
    <t>สภาวิชาชีพบัญชีในพระบรมราชูปถัมภ์</t>
  </si>
  <si>
    <t>วิทยากรที่ได้รับความเห็นชอบจากสภาวิชาชีพบัญชี</t>
  </si>
  <si>
    <t>2566 – 2568</t>
  </si>
  <si>
    <t>สำนักงานการตรวจเงินแผ่นดิน (สตง.)</t>
  </si>
  <si>
    <t>ที่ปรึกษาด้านการตรวจสอบการเงินและการบัญชี</t>
  </si>
  <si>
    <t>2560 – 2562</t>
  </si>
  <si>
    <t>สภาธุรกิจประกันภัย</t>
  </si>
  <si>
    <t>รองเลขาธิการ</t>
  </si>
  <si>
    <t>2558 – 2564</t>
  </si>
  <si>
    <t>สมาคมนักคณิตศาสตร์ประกันภัยแห่งประเทศไทย (SOAT)</t>
  </si>
  <si>
    <t>นายกสมาคม</t>
  </si>
  <si>
    <t>สำนักงานอัตราเบี้ยประกันวินาศภัย (IPRB)</t>
  </si>
  <si>
    <t>กรรมการ</t>
  </si>
  <si>
    <t>2558 – 2563</t>
  </si>
  <si>
    <t>สถาบันบัณฑิตพัฒนาบริหารศาสตร์ คณะบริหารธุรกิจ (NIDA)</t>
  </si>
  <si>
    <t>อาจารย์พิเศษ (วิศวกรรมการเงิน)</t>
  </si>
  <si>
    <t>2559 – 2563</t>
  </si>
  <si>
    <t>สำนักงานประกันสังคม (SSO)</t>
  </si>
  <si>
    <t>อนุกรรมการบริหารการลงทุน</t>
  </si>
  <si>
    <t>2555 – 2559</t>
  </si>
  <si>
    <t>สมาคมประกันชีวิตไทย (TLAA)</t>
  </si>
  <si>
    <t>ประธานอนุกรรมการคณิตศาสตร์ประกันภัย</t>
  </si>
  <si>
    <t xml:space="preserve">2542 – 2559   </t>
  </si>
  <si>
    <t xml:space="preserve">เอไอเอ ประเทศไทย จำกัด / เอไอเอ สำนักงานใหญ่ (ฮ่องกง) </t>
  </si>
  <si>
    <t>ผู้อำนวยการฝ่ายคณิตศาสตร์ประกันภัย</t>
  </si>
  <si>
    <t>ผลงานสาธารณะ</t>
  </si>
  <si>
    <t xml:space="preserve">2564 – ปัจจุบัน   </t>
  </si>
  <si>
    <t>THE STANDARD WEALTH</t>
  </si>
  <si>
    <t>คอลัมน์นิสต์ด้านการเงิน</t>
  </si>
  <si>
    <t xml:space="preserve">2559 – ปัจจุบัน  </t>
  </si>
  <si>
    <t>หนังสือพิมพ์ประชาชาติธุรกิจ</t>
  </si>
  <si>
    <t>คอลัมน์ คุยฟุ้งเรื่องการเงิน</t>
  </si>
  <si>
    <t xml:space="preserve">2559 – 2562     </t>
  </si>
  <si>
    <t xml:space="preserve">FINNOMENA / POST TODAY </t>
  </si>
  <si>
    <t xml:space="preserve">2558 – 2565     </t>
  </si>
  <si>
    <t xml:space="preserve">รายการ INN WHY </t>
  </si>
  <si>
    <t>วางแผนการเงินเพื่อการเกษียณ</t>
  </si>
  <si>
    <t xml:space="preserve">2556 – 2560    </t>
  </si>
  <si>
    <t>หนังสือพิมพ์เส้นทางนักขาย</t>
  </si>
  <si>
    <t xml:space="preserve">   </t>
  </si>
  <si>
    <t xml:space="preserve">2558 – 2559    </t>
  </si>
  <si>
    <t>รายการ Money Talk และผู้จัดการออนไลน์</t>
  </si>
  <si>
    <t>คณิตศาสตร์ประกันภัย</t>
  </si>
  <si>
    <t xml:space="preserve">2556 – 2565     </t>
  </si>
  <si>
    <t>หนังสือพ็อกเกตบุ๊ค</t>
  </si>
  <si>
    <t>ให้เงินทำงาน ภาค 1 และภาค 2</t>
  </si>
  <si>
    <r>
      <t>·</t>
    </r>
    <r>
      <rPr>
        <sz val="11"/>
        <color theme="1"/>
        <rFont val="Times New Roman"/>
        <family val="1"/>
      </rPr>
      <t xml:space="preserve">         </t>
    </r>
    <r>
      <rPr>
        <sz val="11"/>
        <color theme="1"/>
        <rFont val="Tahoma"/>
        <family val="2"/>
      </rPr>
      <t xml:space="preserve">2555 – 2565    </t>
    </r>
  </si>
  <si>
    <t xml:space="preserve">2555 – 2565    </t>
  </si>
  <si>
    <t>หนังสือพ็อกเกตบุ๊ค Best Seller</t>
  </si>
  <si>
    <t>The Top Job Secret ภาค 1 และภาค 2</t>
  </si>
  <si>
    <t xml:space="preserve">2550 – 2564    </t>
  </si>
  <si>
    <t>วารสารรายไตรมาส “สวัสดีแอคชัวรี”</t>
  </si>
  <si>
    <t>บรรณาธิการ</t>
  </si>
  <si>
    <t>จำนวน</t>
  </si>
  <si>
    <t>เฉลี่ยอายุพนักงาน</t>
  </si>
  <si>
    <t>เฉลี่ยอายุงาน</t>
  </si>
  <si>
    <t>Percentages</t>
  </si>
  <si>
    <t>Grey</t>
  </si>
  <si>
    <t>มากกว่า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</si>
</sst>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0.00000000"/>
    <numFmt numFmtId="167" formatCode="[$-187041E]d\ mmm\ yy;@"/>
    <numFmt numFmtId="168" formatCode="0.0%"/>
  </numFmts>
  <fonts count="4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u/>
      <sz val="11"/>
      <color theme="10"/>
      <name val="Aptos Narrow"/>
      <family val="2"/>
      <charset val="22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6"/>
      <color theme="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color theme="0"/>
      <name val="Aptos Display"/>
      <family val="2"/>
      <scheme val="major"/>
    </font>
    <font>
      <b/>
      <sz val="11"/>
      <color theme="3" tint="0.249977111117893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6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FF0000"/>
      <name val="Aptos Display"/>
      <family val="2"/>
      <scheme val="maj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b/>
      <sz val="12"/>
      <color rgb="FFEAE51B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28"/>
      <color rgb="FFC00000"/>
      <name val="Aptos Narrow"/>
      <family val="2"/>
      <scheme val="minor"/>
    </font>
    <font>
      <b/>
      <u/>
      <sz val="10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rgb="FFC0000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28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8"/>
      <color rgb="FF000000"/>
      <name val="Aptos Narrow"/>
      <family val="2"/>
      <scheme val="minor"/>
    </font>
    <font>
      <b/>
      <sz val="18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Symbol"/>
      <family val="1"/>
      <charset val="222"/>
    </font>
    <font>
      <sz val="11"/>
      <color theme="1"/>
      <name val="Times New Roman"/>
      <family val="1"/>
    </font>
    <font>
      <sz val="11"/>
      <color theme="1"/>
      <name val="Tahoma"/>
      <family val="2"/>
    </font>
    <font>
      <sz val="11"/>
      <color theme="3" tint="0.249977111117893"/>
      <name val="Aptos Display"/>
      <family val="2"/>
      <scheme val="major"/>
    </font>
    <font>
      <sz val="11"/>
      <color theme="3" tint="0.249977111117893"/>
      <name val="Aptos Display"/>
      <family val="2"/>
      <charset val="222"/>
      <scheme val="major"/>
    </font>
    <font>
      <sz val="11"/>
      <color theme="1"/>
      <name val="Aptos Display"/>
      <family val="2"/>
      <charset val="22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9.9978637043366805E-2"/>
      </left>
      <right style="thin">
        <color theme="3" tint="9.9978637043366805E-2"/>
      </right>
      <top style="thin">
        <color theme="3" tint="9.9978637043366805E-2"/>
      </top>
      <bottom style="thin">
        <color theme="3" tint="9.9978637043366805E-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9.9978637043366805E-2"/>
      </left>
      <right style="thin">
        <color theme="3" tint="9.9978637043366805E-2"/>
      </right>
      <top style="thin">
        <color theme="3" tint="9.9978637043366805E-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3" tint="0.249977111117893"/>
      </bottom>
      <diagonal/>
    </border>
    <border>
      <left/>
      <right style="thin">
        <color theme="3" tint="0.249977111117893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4">
    <xf numFmtId="0" fontId="0" fillId="0" borderId="0" xfId="0"/>
    <xf numFmtId="2" fontId="0" fillId="0" borderId="0" xfId="0" applyNumberFormat="1"/>
    <xf numFmtId="9" fontId="0" fillId="0" borderId="0" xfId="2" applyFont="1"/>
    <xf numFmtId="9" fontId="0" fillId="0" borderId="0" xfId="0" applyNumberForma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2" fontId="8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vertical="center"/>
    </xf>
    <xf numFmtId="9" fontId="8" fillId="0" borderId="1" xfId="2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64" fontId="8" fillId="0" borderId="0" xfId="1" applyNumberFormat="1" applyFont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164" fontId="8" fillId="7" borderId="1" xfId="1" applyNumberFormat="1" applyFont="1" applyFill="1" applyBorder="1" applyAlignment="1">
      <alignment horizontal="center" vertical="center"/>
    </xf>
    <xf numFmtId="10" fontId="8" fillId="7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43" fontId="11" fillId="0" borderId="13" xfId="1" applyFont="1" applyBorder="1" applyAlignment="1">
      <alignment vertical="center"/>
    </xf>
    <xf numFmtId="167" fontId="8" fillId="7" borderId="3" xfId="0" applyNumberFormat="1" applyFont="1" applyFill="1" applyBorder="1" applyAlignment="1">
      <alignment horizontal="center" vertical="center"/>
    </xf>
    <xf numFmtId="167" fontId="8" fillId="7" borderId="1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/>
    </xf>
    <xf numFmtId="0" fontId="13" fillId="0" borderId="0" xfId="3" applyFont="1" applyAlignment="1">
      <alignment horizontal="left"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8" fillId="0" borderId="0" xfId="3" applyFont="1" applyFill="1" applyAlignment="1" applyProtection="1">
      <alignment horizontal="left" vertical="center"/>
      <protection locked="0"/>
    </xf>
    <xf numFmtId="0" fontId="18" fillId="0" borderId="0" xfId="3" applyFont="1" applyFill="1" applyAlignment="1" applyProtection="1">
      <alignment vertical="center"/>
      <protection locked="0"/>
    </xf>
    <xf numFmtId="0" fontId="19" fillId="0" borderId="0" xfId="0" applyFont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0" fillId="4" borderId="0" xfId="0" applyFont="1" applyFill="1" applyAlignment="1">
      <alignment vertical="center" wrapText="1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9" fontId="23" fillId="5" borderId="0" xfId="0" applyNumberFormat="1" applyFont="1" applyFill="1" applyAlignment="1">
      <alignment vertical="center"/>
    </xf>
    <xf numFmtId="0" fontId="24" fillId="0" borderId="0" xfId="3" applyFont="1" applyFill="1" applyAlignment="1" applyProtection="1">
      <alignment vertical="center"/>
      <protection locked="0"/>
    </xf>
    <xf numFmtId="0" fontId="25" fillId="5" borderId="0" xfId="0" applyFont="1" applyFill="1" applyAlignment="1">
      <alignment vertical="center"/>
    </xf>
    <xf numFmtId="0" fontId="15" fillId="0" borderId="0" xfId="0" applyFont="1"/>
    <xf numFmtId="0" fontId="29" fillId="0" borderId="0" xfId="0" applyFont="1" applyAlignment="1">
      <alignment horizontal="left" vertical="center" readingOrder="1"/>
    </xf>
    <xf numFmtId="0" fontId="30" fillId="0" borderId="0" xfId="0" applyFont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32" fillId="0" borderId="0" xfId="3" applyFont="1" applyFill="1" applyAlignment="1">
      <alignment horizontal="center"/>
    </xf>
    <xf numFmtId="0" fontId="33" fillId="0" borderId="0" xfId="0" applyFont="1" applyAlignment="1">
      <alignment vertical="center"/>
    </xf>
    <xf numFmtId="0" fontId="30" fillId="0" borderId="0" xfId="0" applyFont="1"/>
    <xf numFmtId="0" fontId="34" fillId="0" borderId="0" xfId="0" applyFont="1" applyAlignment="1">
      <alignment horizontal="left" vertical="center" readingOrder="1"/>
    </xf>
    <xf numFmtId="0" fontId="30" fillId="0" borderId="0" xfId="0" applyFont="1" applyAlignment="1">
      <alignment horizontal="left"/>
    </xf>
    <xf numFmtId="0" fontId="34" fillId="0" borderId="0" xfId="0" applyFont="1" applyAlignment="1">
      <alignment vertical="center" readingOrder="1"/>
    </xf>
    <xf numFmtId="0" fontId="34" fillId="0" borderId="0" xfId="0" applyFont="1" applyAlignment="1">
      <alignment horizontal="left" vertical="center" indent="5" readingOrder="1"/>
    </xf>
    <xf numFmtId="0" fontId="35" fillId="0" borderId="0" xfId="0" applyFont="1" applyAlignment="1">
      <alignment horizontal="left" vertical="center" readingOrder="1"/>
    </xf>
    <xf numFmtId="0" fontId="34" fillId="0" borderId="0" xfId="0" applyFont="1" applyAlignment="1">
      <alignment horizontal="left" vertical="center" indent="3" readingOrder="1"/>
    </xf>
    <xf numFmtId="0" fontId="36" fillId="0" borderId="0" xfId="0" applyFont="1"/>
    <xf numFmtId="0" fontId="37" fillId="0" borderId="0" xfId="0" applyFont="1" applyAlignment="1">
      <alignment horizontal="left" vertical="center" readingOrder="1"/>
    </xf>
    <xf numFmtId="0" fontId="38" fillId="0" borderId="0" xfId="0" applyFont="1" applyAlignment="1">
      <alignment horizontal="left" vertical="center" readingOrder="1"/>
    </xf>
    <xf numFmtId="0" fontId="39" fillId="0" borderId="0" xfId="0" applyFont="1" applyAlignment="1">
      <alignment horizontal="left" vertical="center" readingOrder="1"/>
    </xf>
    <xf numFmtId="0" fontId="39" fillId="0" borderId="0" xfId="0" applyFont="1" applyAlignment="1">
      <alignment vertical="center" readingOrder="1"/>
    </xf>
    <xf numFmtId="0" fontId="39" fillId="0" borderId="0" xfId="0" applyFont="1" applyAlignment="1">
      <alignment horizontal="left" vertical="center" indent="5" readingOrder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 indent="2"/>
      <protection locked="0"/>
    </xf>
    <xf numFmtId="0" fontId="40" fillId="0" borderId="0" xfId="0" applyFont="1" applyAlignment="1">
      <alignment horizontal="left" vertical="center" indent="3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1" fillId="0" borderId="0" xfId="0" applyFont="1" applyAlignment="1">
      <alignment horizontal="left" vertical="center" indent="2" readingOrder="1"/>
    </xf>
    <xf numFmtId="0" fontId="1" fillId="0" borderId="0" xfId="0" applyFont="1" applyAlignment="1">
      <alignment horizontal="left" vertical="center" indent="3"/>
    </xf>
    <xf numFmtId="0" fontId="1" fillId="0" borderId="0" xfId="0" quotePrefix="1" applyFont="1" applyAlignment="1">
      <alignment horizontal="left" vertical="center" indent="3"/>
    </xf>
    <xf numFmtId="0" fontId="1" fillId="0" borderId="0" xfId="0" applyFont="1" applyAlignment="1">
      <alignment vertical="center"/>
    </xf>
    <xf numFmtId="168" fontId="8" fillId="7" borderId="1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3" fontId="16" fillId="0" borderId="0" xfId="1" applyFont="1" applyBorder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vertical="center"/>
    </xf>
    <xf numFmtId="0" fontId="4" fillId="0" borderId="0" xfId="3" applyAlignment="1">
      <alignment horizontal="left" vertical="center" readingOrder="1"/>
    </xf>
    <xf numFmtId="0" fontId="1" fillId="0" borderId="0" xfId="0" applyFont="1"/>
    <xf numFmtId="0" fontId="16" fillId="0" borderId="0" xfId="0" applyFont="1" applyAlignment="1">
      <alignment horizontal="left" vertical="center"/>
    </xf>
    <xf numFmtId="0" fontId="4" fillId="0" borderId="0" xfId="3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0" fontId="1" fillId="7" borderId="3" xfId="0" applyNumberFormat="1" applyFont="1" applyFill="1" applyBorder="1" applyAlignment="1">
      <alignment horizontal="center" vertical="center"/>
    </xf>
    <xf numFmtId="9" fontId="1" fillId="7" borderId="1" xfId="2" applyFont="1" applyFill="1" applyBorder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1" fillId="0" borderId="0" xfId="0" quotePrefix="1" applyFont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4" fontId="1" fillId="7" borderId="2" xfId="1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9" fontId="1" fillId="0" borderId="0" xfId="0" applyNumberFormat="1" applyFont="1" applyAlignment="1">
      <alignment vertical="center"/>
    </xf>
    <xf numFmtId="0" fontId="1" fillId="0" borderId="0" xfId="0" quotePrefix="1" applyFont="1" applyAlignment="1">
      <alignment vertical="center"/>
    </xf>
    <xf numFmtId="0" fontId="1" fillId="0" borderId="0" xfId="0" applyFont="1" applyAlignment="1">
      <alignment horizontal="left"/>
    </xf>
    <xf numFmtId="0" fontId="12" fillId="2" borderId="0" xfId="0" applyFont="1" applyFill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6" borderId="9" xfId="0" applyFont="1" applyFill="1" applyBorder="1" applyAlignment="1" applyProtection="1">
      <alignment horizontal="center" vertical="center"/>
      <protection locked="0"/>
    </xf>
    <xf numFmtId="0" fontId="16" fillId="6" borderId="11" xfId="0" applyFont="1" applyFill="1" applyBorder="1" applyAlignment="1" applyProtection="1">
      <alignment horizontal="center" vertical="center"/>
      <protection locked="0"/>
    </xf>
    <xf numFmtId="0" fontId="16" fillId="6" borderId="7" xfId="0" applyFont="1" applyFill="1" applyBorder="1" applyAlignment="1" applyProtection="1">
      <alignment horizontal="center" vertical="center"/>
      <protection locked="0"/>
    </xf>
    <xf numFmtId="0" fontId="16" fillId="6" borderId="12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16" fillId="6" borderId="9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9" fontId="27" fillId="5" borderId="0" xfId="0" applyNumberFormat="1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 wrapText="1"/>
    </xf>
    <xf numFmtId="0" fontId="23" fillId="5" borderId="0" xfId="0" applyFont="1" applyFill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8" fillId="5" borderId="15" xfId="0" applyFont="1" applyFill="1" applyBorder="1" applyAlignment="1">
      <alignment horizontal="center" vertical="center"/>
    </xf>
    <xf numFmtId="10" fontId="23" fillId="5" borderId="0" xfId="0" applyNumberFormat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 wrapText="1"/>
    </xf>
    <xf numFmtId="0" fontId="23" fillId="5" borderId="0" xfId="1" applyNumberFormat="1" applyFont="1" applyFill="1" applyAlignment="1">
      <alignment horizontal="center" vertical="top"/>
    </xf>
    <xf numFmtId="0" fontId="12" fillId="2" borderId="0" xfId="0" applyFont="1" applyFill="1" applyAlignment="1" applyProtection="1">
      <alignment horizontal="center" vertical="center"/>
      <protection locked="0"/>
    </xf>
    <xf numFmtId="0" fontId="4" fillId="0" borderId="0" xfId="3" applyAlignment="1">
      <alignment horizontal="left" vertical="center" readingOrder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66"/>
      <color rgb="FFEAE5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74857299588792"/>
          <c:y val="0.10011372977032607"/>
          <c:w val="0.42357596252164575"/>
          <c:h val="0.85438002942498026"/>
        </c:manualLayout>
      </c:layout>
      <c:doughnutChart>
        <c:varyColors val="1"/>
        <c:ser>
          <c:idx val="0"/>
          <c:order val="0"/>
          <c:val>
            <c:numRef>
              <c:f>Sheet2!$K$3:$L$3</c:f>
              <c:numCache>
                <c:formatCode>0%</c:formatCode>
                <c:ptCount val="2"/>
                <c:pt idx="0">
                  <c:v>5.2631578947368418E-2</c:v>
                </c:pt>
                <c:pt idx="1">
                  <c:v>0.94736842105263164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1ED-4569-A5B8-0955E152A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3"/>
      </c:doughnut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74857299588792"/>
          <c:y val="0.10011372977032607"/>
          <c:w val="0.42357596252164575"/>
          <c:h val="0.85438002942498026"/>
        </c:manualLayout>
      </c:layout>
      <c:doughnutChart>
        <c:varyColors val="1"/>
        <c:ser>
          <c:idx val="0"/>
          <c:order val="0"/>
          <c:val>
            <c:numRef>
              <c:f>Sheet2!$K$2:$L$2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43-4620-997C-304A248C4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3"/>
      </c:doughnut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74857299588792"/>
          <c:y val="0.10011372977032607"/>
          <c:w val="0.42357596252164575"/>
          <c:h val="0.85438002942498026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3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74857299588792"/>
          <c:y val="0.10011372977032607"/>
          <c:w val="0.42357596252164575"/>
          <c:h val="0.85438002942498026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3"/>
      </c:doughnut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74857299588792"/>
          <c:y val="0.10011372977032607"/>
          <c:w val="0.42357596252164575"/>
          <c:h val="0.85438002942498026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3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74857299588792"/>
          <c:y val="0.10011372977032607"/>
          <c:w val="0.42357596252164575"/>
          <c:h val="0.85438002942498026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3"/>
      </c:doughnut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74857299588792"/>
          <c:y val="0.10011372977032607"/>
          <c:w val="0.42357596252164575"/>
          <c:h val="0.85438002942498026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3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74857299588792"/>
          <c:y val="0.10011372977032607"/>
          <c:w val="0.42357596252164575"/>
          <c:h val="0.85438002942498026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3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74857299588792"/>
          <c:y val="0.10011372977032607"/>
          <c:w val="0.42357596252164575"/>
          <c:h val="0.85438002942498026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3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74857299588792"/>
          <c:y val="0.10011372977032607"/>
          <c:w val="0.42357596252164575"/>
          <c:h val="0.85438002942498026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3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74857299588792"/>
          <c:y val="0.10011372977032607"/>
          <c:w val="0.42357596252164575"/>
          <c:h val="0.85438002942498026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3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74857299588792"/>
          <c:y val="0.10011372977032607"/>
          <c:w val="0.42357596252164575"/>
          <c:h val="0.85438002942498026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3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74857299588792"/>
          <c:y val="0.10011372977032607"/>
          <c:w val="0.42357596252164575"/>
          <c:h val="0.85438002942498026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3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74857299588792"/>
          <c:y val="0.10011372977032607"/>
          <c:w val="0.42357596252164575"/>
          <c:h val="0.85438002942498026"/>
        </c:manualLayout>
      </c:layout>
      <c:doughnutChart>
        <c:varyColors val="1"/>
        <c:ser>
          <c:idx val="0"/>
          <c:order val="0"/>
          <c:val>
            <c:numRef>
              <c:f>Sheet2!$K$5:$L$5</c:f>
              <c:numCache>
                <c:formatCode>0%</c:formatCode>
                <c:ptCount val="2"/>
                <c:pt idx="0">
                  <c:v>5.2631578947368418E-2</c:v>
                </c:pt>
                <c:pt idx="1">
                  <c:v>0.94736842105263164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E-4F90-A83D-938016917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3"/>
      </c:doughnut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74857299588792"/>
          <c:y val="0.10011372977032607"/>
          <c:w val="0.42357596252164575"/>
          <c:h val="0.85438002942498026"/>
        </c:manualLayout>
      </c:layout>
      <c:doughnutChart>
        <c:varyColors val="1"/>
        <c:ser>
          <c:idx val="0"/>
          <c:order val="0"/>
          <c:val>
            <c:numRef>
              <c:f>Sheet2!$K$4:$L$4</c:f>
              <c:numCache>
                <c:formatCode>0%</c:formatCode>
                <c:ptCount val="2"/>
                <c:pt idx="0">
                  <c:v>0.15789473684210525</c:v>
                </c:pt>
                <c:pt idx="1">
                  <c:v>0.84210526315789469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F-4597-992C-5EF4B5B89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3"/>
      </c:doughnut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74857299588792"/>
          <c:y val="0.10011372977032607"/>
          <c:w val="0.42357596252164575"/>
          <c:h val="0.85438002942498026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3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74857299588792"/>
          <c:y val="0.10011372977032607"/>
          <c:w val="0.42357596252164575"/>
          <c:h val="0.85438002942498026"/>
        </c:manualLayout>
      </c:layout>
      <c:doughnutChart>
        <c:varyColors val="1"/>
        <c:ser>
          <c:idx val="0"/>
          <c:order val="0"/>
          <c:val>
            <c:numRef>
              <c:f>Sheet2!$K$7:$L$7</c:f>
              <c:numCache>
                <c:formatCode>0%</c:formatCode>
                <c:ptCount val="2"/>
                <c:pt idx="0">
                  <c:v>5.2631578947368418E-2</c:v>
                </c:pt>
                <c:pt idx="1">
                  <c:v>0.94736842105263164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0-47BA-9C8A-CE26B367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3"/>
      </c:doughnut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74857299588792"/>
          <c:y val="0.10011372977032607"/>
          <c:w val="0.42357596252164575"/>
          <c:h val="0.85438002942498026"/>
        </c:manualLayout>
      </c:layout>
      <c:doughnutChart>
        <c:varyColors val="1"/>
        <c:ser>
          <c:idx val="0"/>
          <c:order val="0"/>
          <c:val>
            <c:numRef>
              <c:f>Sheet2!$K$6:$L$6</c:f>
              <c:numCache>
                <c:formatCode>0%</c:formatCode>
                <c:ptCount val="2"/>
                <c:pt idx="0">
                  <c:v>0.26315789473684209</c:v>
                </c:pt>
                <c:pt idx="1">
                  <c:v>0.73684210526315796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9-4C44-B969-731B938A0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3"/>
      </c:doughnut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74857299588792"/>
          <c:y val="0.10011372977032607"/>
          <c:w val="0.42357596252164575"/>
          <c:h val="0.85438002942498026"/>
        </c:manualLayout>
      </c:layout>
      <c:doughnutChart>
        <c:varyColors val="1"/>
        <c:ser>
          <c:idx val="0"/>
          <c:order val="0"/>
          <c:val>
            <c:numRef>
              <c:f>Sheet2!$K$9:$L$9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A-4C12-8F1F-D29A8B6A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3"/>
      </c:doughnut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74857299588792"/>
          <c:y val="0.10011372977032607"/>
          <c:w val="0.42357596252164575"/>
          <c:h val="0.85438002942498026"/>
        </c:manualLayout>
      </c:layout>
      <c:doughnutChart>
        <c:varyColors val="1"/>
        <c:ser>
          <c:idx val="0"/>
          <c:order val="0"/>
          <c:val>
            <c:numRef>
              <c:f>Sheet2!$K$8:$L$8</c:f>
              <c:numCache>
                <c:formatCode>0%</c:formatCode>
                <c:ptCount val="2"/>
                <c:pt idx="0">
                  <c:v>0.42105263157894735</c:v>
                </c:pt>
                <c:pt idx="1">
                  <c:v>0.57894736842105265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16-4E0E-95CD-815BF0D3A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3"/>
      </c:doughnutChart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0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6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8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9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youtube.com/watch?v=Cyl-jEcmkZ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4.png"/><Relationship Id="rId18" Type="http://schemas.openxmlformats.org/officeDocument/2006/relationships/chart" Target="../charts/chart14.xml"/><Relationship Id="rId26" Type="http://schemas.openxmlformats.org/officeDocument/2006/relationships/image" Target="../media/image10.png"/><Relationship Id="rId3" Type="http://schemas.openxmlformats.org/officeDocument/2006/relationships/chart" Target="../charts/chart3.xml"/><Relationship Id="rId21" Type="http://schemas.openxmlformats.org/officeDocument/2006/relationships/chart" Target="../charts/chart16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17" Type="http://schemas.openxmlformats.org/officeDocument/2006/relationships/chart" Target="../charts/chart13.xml"/><Relationship Id="rId25" Type="http://schemas.openxmlformats.org/officeDocument/2006/relationships/image" Target="../media/image9.png"/><Relationship Id="rId2" Type="http://schemas.openxmlformats.org/officeDocument/2006/relationships/chart" Target="../charts/chart2.xml"/><Relationship Id="rId16" Type="http://schemas.openxmlformats.org/officeDocument/2006/relationships/chart" Target="../charts/chart12.xml"/><Relationship Id="rId20" Type="http://schemas.openxmlformats.org/officeDocument/2006/relationships/image" Target="../media/image7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8.png"/><Relationship Id="rId5" Type="http://schemas.openxmlformats.org/officeDocument/2006/relationships/chart" Target="../charts/chart5.xml"/><Relationship Id="rId15" Type="http://schemas.openxmlformats.org/officeDocument/2006/relationships/image" Target="../media/image6.png"/><Relationship Id="rId23" Type="http://schemas.openxmlformats.org/officeDocument/2006/relationships/chart" Target="../charts/chart18.xml"/><Relationship Id="rId10" Type="http://schemas.openxmlformats.org/officeDocument/2006/relationships/chart" Target="../charts/chart10.xml"/><Relationship Id="rId19" Type="http://schemas.openxmlformats.org/officeDocument/2006/relationships/chart" Target="../charts/chart1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5.png"/><Relationship Id="rId22" Type="http://schemas.openxmlformats.org/officeDocument/2006/relationships/chart" Target="../charts/chart17.xml"/><Relationship Id="rId27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2.png"/><Relationship Id="rId4" Type="http://schemas.openxmlformats.org/officeDocument/2006/relationships/hyperlink" Target="https://www.youtube.com/watch?v=Cyl-jEcmkZ0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1</xdr:row>
      <xdr:rowOff>7185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E982E1-E447-4215-9B72-6D080181A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4000" cy="673935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</xdr:colOff>
      <xdr:row>31</xdr:row>
      <xdr:rowOff>121920</xdr:rowOff>
    </xdr:from>
    <xdr:to>
      <xdr:col>10</xdr:col>
      <xdr:colOff>164592</xdr:colOff>
      <xdr:row>45</xdr:row>
      <xdr:rowOff>99060</xdr:rowOff>
    </xdr:to>
    <xdr:pic>
      <xdr:nvPicPr>
        <xdr:cNvPr id="2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0A5CEC-E561-D3CB-3168-E66E268F9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3920" y="7642860"/>
          <a:ext cx="5719572" cy="3177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180537</xdr:colOff>
      <xdr:row>1</xdr:row>
      <xdr:rowOff>11595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6534F93-52B6-5F99-D857-1BD593CEA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3562" cy="678345"/>
        </a:xfrm>
        <a:prstGeom prst="rect">
          <a:avLst/>
        </a:prstGeom>
      </xdr:spPr>
    </xdr:pic>
    <xdr:clientData/>
  </xdr:twoCellAnchor>
  <xdr:twoCellAnchor>
    <xdr:from>
      <xdr:col>3</xdr:col>
      <xdr:colOff>203207</xdr:colOff>
      <xdr:row>5</xdr:row>
      <xdr:rowOff>142874</xdr:rowOff>
    </xdr:from>
    <xdr:to>
      <xdr:col>3</xdr:col>
      <xdr:colOff>885825</xdr:colOff>
      <xdr:row>5</xdr:row>
      <xdr:rowOff>143939</xdr:rowOff>
    </xdr:to>
    <xdr:cxnSp macro="">
      <xdr:nvCxnSpPr>
        <xdr:cNvPr id="5" name="Connector: Elbow 4">
          <a:extLst>
            <a:ext uri="{FF2B5EF4-FFF2-40B4-BE49-F238E27FC236}">
              <a16:creationId xmlns:a16="http://schemas.microsoft.com/office/drawing/2014/main" id="{95444E4F-DECC-8654-9BE2-EB22EAC21BC9}"/>
            </a:ext>
          </a:extLst>
        </xdr:cNvPr>
        <xdr:cNvCxnSpPr/>
      </xdr:nvCxnSpPr>
      <xdr:spPr>
        <a:xfrm rot="10800000" flipV="1">
          <a:off x="4232282" y="1724024"/>
          <a:ext cx="682618" cy="1065"/>
        </a:xfrm>
        <a:prstGeom prst="bentConnector3">
          <a:avLst/>
        </a:prstGeom>
        <a:ln w="254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195792</xdr:colOff>
      <xdr:row>3</xdr:row>
      <xdr:rowOff>135467</xdr:rowOff>
    </xdr:from>
    <xdr:to>
      <xdr:col>3</xdr:col>
      <xdr:colOff>881592</xdr:colOff>
      <xdr:row>3</xdr:row>
      <xdr:rowOff>135467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D047B8B-59DA-1DE1-6E2A-7B00FF9D691C}"/>
            </a:ext>
          </a:extLst>
        </xdr:cNvPr>
        <xdr:cNvCxnSpPr/>
      </xdr:nvCxnSpPr>
      <xdr:spPr>
        <a:xfrm flipH="1">
          <a:off x="4224867" y="1259417"/>
          <a:ext cx="685800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186267</xdr:colOff>
      <xdr:row>4</xdr:row>
      <xdr:rowOff>126999</xdr:rowOff>
    </xdr:from>
    <xdr:to>
      <xdr:col>3</xdr:col>
      <xdr:colOff>872067</xdr:colOff>
      <xdr:row>4</xdr:row>
      <xdr:rowOff>126999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31E43CE8-7D9A-9E64-29E1-A8B8633F1657}"/>
            </a:ext>
          </a:extLst>
        </xdr:cNvPr>
        <xdr:cNvCxnSpPr/>
      </xdr:nvCxnSpPr>
      <xdr:spPr>
        <a:xfrm flipH="1">
          <a:off x="3818467" y="1473199"/>
          <a:ext cx="685800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216747</xdr:colOff>
      <xdr:row>12</xdr:row>
      <xdr:rowOff>12699</xdr:rowOff>
    </xdr:from>
    <xdr:to>
      <xdr:col>3</xdr:col>
      <xdr:colOff>902547</xdr:colOff>
      <xdr:row>12</xdr:row>
      <xdr:rowOff>12699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7066BE4A-CE2B-241C-1220-3CBD3ECA242C}"/>
            </a:ext>
          </a:extLst>
        </xdr:cNvPr>
        <xdr:cNvCxnSpPr/>
      </xdr:nvCxnSpPr>
      <xdr:spPr>
        <a:xfrm flipH="1">
          <a:off x="4245822" y="3194049"/>
          <a:ext cx="685800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275728</xdr:colOff>
      <xdr:row>34</xdr:row>
      <xdr:rowOff>199984</xdr:rowOff>
    </xdr:from>
    <xdr:to>
      <xdr:col>5</xdr:col>
      <xdr:colOff>68385</xdr:colOff>
      <xdr:row>36</xdr:row>
      <xdr:rowOff>26563</xdr:rowOff>
    </xdr:to>
    <xdr:sp macro="" textlink="Sheet2!K5">
      <xdr:nvSpPr>
        <xdr:cNvPr id="30" name="TextBox 29">
          <a:extLst>
            <a:ext uri="{FF2B5EF4-FFF2-40B4-BE49-F238E27FC236}">
              <a16:creationId xmlns:a16="http://schemas.microsoft.com/office/drawing/2014/main" id="{53697C71-6EB8-4110-ACD1-94C8594454FF}"/>
            </a:ext>
          </a:extLst>
        </xdr:cNvPr>
        <xdr:cNvSpPr txBox="1"/>
      </xdr:nvSpPr>
      <xdr:spPr>
        <a:xfrm>
          <a:off x="3133228" y="8265682"/>
          <a:ext cx="640921" cy="301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78F4C9C-211C-4B7F-9796-4B2481FB96ED}" type="TxLink">
            <a:rPr lang="en-US" sz="1200" b="1" i="0" u="none" strike="noStrike">
              <a:solidFill>
                <a:srgbClr val="C00000"/>
              </a:solidFill>
              <a:latin typeface="+mn-lt"/>
              <a:ea typeface="Tahoma"/>
              <a:cs typeface="Tahoma"/>
            </a:rPr>
            <a:pPr algn="ctr"/>
            <a:t>5%</a:t>
          </a:fld>
          <a:endParaRPr lang="en-AU" sz="1200" b="1">
            <a:solidFill>
              <a:srgbClr val="C00000"/>
            </a:solidFill>
            <a:latin typeface="+mn-lt"/>
          </a:endParaRPr>
        </a:p>
      </xdr:txBody>
    </xdr:sp>
    <xdr:clientData/>
  </xdr:twoCellAnchor>
  <xdr:twoCellAnchor>
    <xdr:from>
      <xdr:col>3</xdr:col>
      <xdr:colOff>298689</xdr:colOff>
      <xdr:row>32</xdr:row>
      <xdr:rowOff>195794</xdr:rowOff>
    </xdr:from>
    <xdr:to>
      <xdr:col>4</xdr:col>
      <xdr:colOff>89314</xdr:colOff>
      <xdr:row>34</xdr:row>
      <xdr:rowOff>1499</xdr:rowOff>
    </xdr:to>
    <xdr:sp macro="" textlink="$B$21">
      <xdr:nvSpPr>
        <xdr:cNvPr id="36" name="TextBox 35">
          <a:extLst>
            <a:ext uri="{FF2B5EF4-FFF2-40B4-BE49-F238E27FC236}">
              <a16:creationId xmlns:a16="http://schemas.microsoft.com/office/drawing/2014/main" id="{EA67D039-A315-4BBC-B2AE-04A652D262B8}"/>
            </a:ext>
          </a:extLst>
        </xdr:cNvPr>
        <xdr:cNvSpPr txBox="1"/>
      </xdr:nvSpPr>
      <xdr:spPr>
        <a:xfrm>
          <a:off x="2307925" y="7787039"/>
          <a:ext cx="638889" cy="2801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2D48F5F9-5BF7-49F8-A50B-52DF28338BC4}" type="TxLink">
            <a:rPr lang="en-US" sz="1100" b="1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pPr algn="ctr"/>
            <a:t>30 - 34</a:t>
          </a:fld>
          <a:endParaRPr lang="en-AU" sz="3600" b="1">
            <a:solidFill>
              <a:schemeClr val="tx1">
                <a:lumMod val="65000"/>
                <a:lumOff val="35000"/>
              </a:schemeClr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293376</xdr:colOff>
      <xdr:row>34</xdr:row>
      <xdr:rowOff>197606</xdr:rowOff>
    </xdr:from>
    <xdr:to>
      <xdr:col>4</xdr:col>
      <xdr:colOff>84001</xdr:colOff>
      <xdr:row>36</xdr:row>
      <xdr:rowOff>24185</xdr:rowOff>
    </xdr:to>
    <xdr:sp macro="" textlink="Sheet2!K4">
      <xdr:nvSpPr>
        <xdr:cNvPr id="37" name="TextBox 36">
          <a:extLst>
            <a:ext uri="{FF2B5EF4-FFF2-40B4-BE49-F238E27FC236}">
              <a16:creationId xmlns:a16="http://schemas.microsoft.com/office/drawing/2014/main" id="{4CBC65CC-2D8B-4821-B52B-B4BCB1E04AA6}"/>
            </a:ext>
          </a:extLst>
        </xdr:cNvPr>
        <xdr:cNvSpPr txBox="1"/>
      </xdr:nvSpPr>
      <xdr:spPr>
        <a:xfrm>
          <a:off x="2302612" y="8263304"/>
          <a:ext cx="638889" cy="301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C012D6D-79E6-4AC9-BF02-6C511582D881}" type="TxLink">
            <a:rPr lang="en-US" sz="1200" b="1" i="0" u="none" strike="noStrike">
              <a:solidFill>
                <a:srgbClr val="C00000"/>
              </a:solidFill>
              <a:latin typeface="+mn-lt"/>
              <a:ea typeface="Tahoma"/>
              <a:cs typeface="Tahoma"/>
            </a:rPr>
            <a:pPr algn="ctr"/>
            <a:t>16%</a:t>
          </a:fld>
          <a:endParaRPr lang="en-AU" sz="1200" b="1">
            <a:solidFill>
              <a:srgbClr val="C00000"/>
            </a:solidFill>
            <a:latin typeface="+mn-lt"/>
          </a:endParaRPr>
        </a:p>
      </xdr:txBody>
    </xdr:sp>
    <xdr:clientData/>
  </xdr:twoCellAnchor>
  <xdr:twoCellAnchor>
    <xdr:from>
      <xdr:col>3</xdr:col>
      <xdr:colOff>237556</xdr:colOff>
      <xdr:row>36</xdr:row>
      <xdr:rowOff>192636</xdr:rowOff>
    </xdr:from>
    <xdr:to>
      <xdr:col>4</xdr:col>
      <xdr:colOff>143795</xdr:colOff>
      <xdr:row>38</xdr:row>
      <xdr:rowOff>19214</xdr:rowOff>
    </xdr:to>
    <xdr:sp macro="" textlink="Sheet2!G4">
      <xdr:nvSpPr>
        <xdr:cNvPr id="38" name="TextBox 37">
          <a:extLst>
            <a:ext uri="{FF2B5EF4-FFF2-40B4-BE49-F238E27FC236}">
              <a16:creationId xmlns:a16="http://schemas.microsoft.com/office/drawing/2014/main" id="{DBCA68B5-4F30-4A21-9FB3-0DA8A7DA6940}"/>
            </a:ext>
          </a:extLst>
        </xdr:cNvPr>
        <xdr:cNvSpPr txBox="1"/>
      </xdr:nvSpPr>
      <xdr:spPr>
        <a:xfrm>
          <a:off x="2246792" y="8732787"/>
          <a:ext cx="754503" cy="301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9CCF4B8-D9B7-4752-BE91-04429D7D1138}" type="TxLink">
            <a:rPr lang="en-US" sz="1100" b="1" i="0" u="none" strike="noStrike">
              <a:solidFill>
                <a:srgbClr val="0070C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pPr algn="ctr"/>
            <a:t>3 คน</a:t>
          </a:fld>
          <a:endParaRPr lang="en-AU" sz="1100" b="1">
            <a:solidFill>
              <a:srgbClr val="0070C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550164</xdr:colOff>
      <xdr:row>33</xdr:row>
      <xdr:rowOff>197066</xdr:rowOff>
    </xdr:from>
    <xdr:to>
      <xdr:col>3</xdr:col>
      <xdr:colOff>655487</xdr:colOff>
      <xdr:row>36</xdr:row>
      <xdr:rowOff>233854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3ECC8BB9-B4D9-46B3-B820-06857563A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311959</xdr:colOff>
      <xdr:row>32</xdr:row>
      <xdr:rowOff>193415</xdr:rowOff>
    </xdr:from>
    <xdr:to>
      <xdr:col>3</xdr:col>
      <xdr:colOff>107007</xdr:colOff>
      <xdr:row>33</xdr:row>
      <xdr:rowOff>234444</xdr:rowOff>
    </xdr:to>
    <xdr:sp macro="" textlink="$B$20">
      <xdr:nvSpPr>
        <xdr:cNvPr id="52" name="TextBox 51">
          <a:extLst>
            <a:ext uri="{FF2B5EF4-FFF2-40B4-BE49-F238E27FC236}">
              <a16:creationId xmlns:a16="http://schemas.microsoft.com/office/drawing/2014/main" id="{432D005F-B9C2-4BF7-A2A0-160D0AAA220C}"/>
            </a:ext>
          </a:extLst>
        </xdr:cNvPr>
        <xdr:cNvSpPr txBox="1"/>
      </xdr:nvSpPr>
      <xdr:spPr>
        <a:xfrm>
          <a:off x="1472931" y="7784660"/>
          <a:ext cx="643312" cy="2782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858C9C3-C97D-48D7-A136-4BE677B3A5B0}" type="TxLink">
            <a:rPr lang="en-US" sz="1100" b="1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pPr algn="ctr"/>
            <a:t>25 - 29</a:t>
          </a:fld>
          <a:endParaRPr lang="en-AU" sz="3600" b="1">
            <a:solidFill>
              <a:schemeClr val="tx1">
                <a:lumMod val="65000"/>
                <a:lumOff val="35000"/>
              </a:schemeClr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306646</xdr:colOff>
      <xdr:row>34</xdr:row>
      <xdr:rowOff>195227</xdr:rowOff>
    </xdr:from>
    <xdr:to>
      <xdr:col>3</xdr:col>
      <xdr:colOff>101694</xdr:colOff>
      <xdr:row>36</xdr:row>
      <xdr:rowOff>21806</xdr:rowOff>
    </xdr:to>
    <xdr:sp macro="" textlink="Sheet2!K3">
      <xdr:nvSpPr>
        <xdr:cNvPr id="53" name="TextBox 52">
          <a:extLst>
            <a:ext uri="{FF2B5EF4-FFF2-40B4-BE49-F238E27FC236}">
              <a16:creationId xmlns:a16="http://schemas.microsoft.com/office/drawing/2014/main" id="{527CC6CA-6358-44D6-ADFF-9238C640A141}"/>
            </a:ext>
          </a:extLst>
        </xdr:cNvPr>
        <xdr:cNvSpPr txBox="1"/>
      </xdr:nvSpPr>
      <xdr:spPr>
        <a:xfrm>
          <a:off x="1467618" y="8260925"/>
          <a:ext cx="643312" cy="301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2494DC8-D40A-4A3D-ABA7-36FD01C34FBF}" type="TxLink">
            <a:rPr lang="en-US" sz="1200" b="1" i="0" u="none" strike="noStrike">
              <a:solidFill>
                <a:srgbClr val="C00000"/>
              </a:solidFill>
              <a:latin typeface="+mn-lt"/>
              <a:ea typeface="Tahoma"/>
              <a:cs typeface="Tahoma"/>
            </a:rPr>
            <a:pPr algn="ctr"/>
            <a:t>5%</a:t>
          </a:fld>
          <a:endParaRPr lang="en-AU" sz="1200" b="1">
            <a:solidFill>
              <a:srgbClr val="C00000"/>
            </a:solidFill>
            <a:latin typeface="+mn-lt"/>
          </a:endParaRPr>
        </a:p>
      </xdr:txBody>
    </xdr:sp>
    <xdr:clientData/>
  </xdr:twoCellAnchor>
  <xdr:twoCellAnchor>
    <xdr:from>
      <xdr:col>2</xdr:col>
      <xdr:colOff>250826</xdr:colOff>
      <xdr:row>36</xdr:row>
      <xdr:rowOff>190257</xdr:rowOff>
    </xdr:from>
    <xdr:to>
      <xdr:col>3</xdr:col>
      <xdr:colOff>161488</xdr:colOff>
      <xdr:row>38</xdr:row>
      <xdr:rowOff>16835</xdr:rowOff>
    </xdr:to>
    <xdr:sp macro="" textlink="Sheet2!G3">
      <xdr:nvSpPr>
        <xdr:cNvPr id="54" name="TextBox 53">
          <a:extLst>
            <a:ext uri="{FF2B5EF4-FFF2-40B4-BE49-F238E27FC236}">
              <a16:creationId xmlns:a16="http://schemas.microsoft.com/office/drawing/2014/main" id="{8C056978-7C2A-4818-95A8-4ECE69DF6446}"/>
            </a:ext>
          </a:extLst>
        </xdr:cNvPr>
        <xdr:cNvSpPr txBox="1"/>
      </xdr:nvSpPr>
      <xdr:spPr>
        <a:xfrm>
          <a:off x="1411798" y="8730408"/>
          <a:ext cx="758926" cy="301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00E337D-C41C-4C4E-B816-17835A7DC701}" type="TxLink">
            <a:rPr lang="en-US" sz="1100" b="1" i="0" u="none" strike="noStrike">
              <a:solidFill>
                <a:srgbClr val="0070C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pPr algn="ctr"/>
            <a:t>1 คน</a:t>
          </a:fld>
          <a:endParaRPr lang="en-AU" sz="1100" b="1">
            <a:solidFill>
              <a:srgbClr val="0070C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319265</xdr:colOff>
      <xdr:row>32</xdr:row>
      <xdr:rowOff>193416</xdr:rowOff>
    </xdr:from>
    <xdr:to>
      <xdr:col>2</xdr:col>
      <xdr:colOff>114314</xdr:colOff>
      <xdr:row>33</xdr:row>
      <xdr:rowOff>234445</xdr:rowOff>
    </xdr:to>
    <xdr:sp macro="" textlink="$B$19">
      <xdr:nvSpPr>
        <xdr:cNvPr id="56" name="TextBox 55">
          <a:extLst>
            <a:ext uri="{FF2B5EF4-FFF2-40B4-BE49-F238E27FC236}">
              <a16:creationId xmlns:a16="http://schemas.microsoft.com/office/drawing/2014/main" id="{E190E698-244C-412A-912C-93193861FBB1}"/>
            </a:ext>
          </a:extLst>
        </xdr:cNvPr>
        <xdr:cNvSpPr txBox="1"/>
      </xdr:nvSpPr>
      <xdr:spPr>
        <a:xfrm>
          <a:off x="631973" y="7784661"/>
          <a:ext cx="643313" cy="2782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148C75E-8509-4706-8DE6-496F15961509}" type="TxLink">
            <a:rPr lang="en-US" sz="1100" b="1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pPr algn="ctr"/>
            <a:t>0 - 24</a:t>
          </a:fld>
          <a:endParaRPr lang="en-AU" sz="3600" b="1">
            <a:solidFill>
              <a:schemeClr val="tx1">
                <a:lumMod val="65000"/>
                <a:lumOff val="35000"/>
              </a:schemeClr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313952</xdr:colOff>
      <xdr:row>34</xdr:row>
      <xdr:rowOff>195228</xdr:rowOff>
    </xdr:from>
    <xdr:to>
      <xdr:col>2</xdr:col>
      <xdr:colOff>109001</xdr:colOff>
      <xdr:row>36</xdr:row>
      <xdr:rowOff>21807</xdr:rowOff>
    </xdr:to>
    <xdr:sp macro="" textlink="Sheet2!K2">
      <xdr:nvSpPr>
        <xdr:cNvPr id="57" name="TextBox 56">
          <a:extLst>
            <a:ext uri="{FF2B5EF4-FFF2-40B4-BE49-F238E27FC236}">
              <a16:creationId xmlns:a16="http://schemas.microsoft.com/office/drawing/2014/main" id="{14991774-9321-453C-9107-630D47136117}"/>
            </a:ext>
          </a:extLst>
        </xdr:cNvPr>
        <xdr:cNvSpPr txBox="1"/>
      </xdr:nvSpPr>
      <xdr:spPr>
        <a:xfrm>
          <a:off x="626660" y="8260926"/>
          <a:ext cx="643313" cy="301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26834EA-CC92-4CF8-9CFB-ACB5F4938069}" type="TxLink">
            <a:rPr lang="en-US" sz="1200" b="1" i="0" u="none" strike="noStrike">
              <a:solidFill>
                <a:srgbClr val="C00000"/>
              </a:solidFill>
              <a:latin typeface="Aptos Narrow"/>
              <a:cs typeface="Segoe UI"/>
            </a:rPr>
            <a:pPr algn="ctr"/>
            <a:t>0%</a:t>
          </a:fld>
          <a:endParaRPr lang="en-AU" sz="2400" b="1"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258132</xdr:colOff>
      <xdr:row>36</xdr:row>
      <xdr:rowOff>190258</xdr:rowOff>
    </xdr:from>
    <xdr:to>
      <xdr:col>2</xdr:col>
      <xdr:colOff>168795</xdr:colOff>
      <xdr:row>38</xdr:row>
      <xdr:rowOff>16836</xdr:rowOff>
    </xdr:to>
    <xdr:sp macro="" textlink="Sheet2!G2">
      <xdr:nvSpPr>
        <xdr:cNvPr id="58" name="TextBox 57">
          <a:extLst>
            <a:ext uri="{FF2B5EF4-FFF2-40B4-BE49-F238E27FC236}">
              <a16:creationId xmlns:a16="http://schemas.microsoft.com/office/drawing/2014/main" id="{B3E3D918-76FD-4C41-BF2C-93B62BA8C02E}"/>
            </a:ext>
          </a:extLst>
        </xdr:cNvPr>
        <xdr:cNvSpPr txBox="1"/>
      </xdr:nvSpPr>
      <xdr:spPr>
        <a:xfrm>
          <a:off x="570840" y="8730409"/>
          <a:ext cx="758927" cy="301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9E54500-CAFF-445C-868C-A60E11A42D59}" type="TxLink">
            <a:rPr lang="en-US" sz="1100" b="1" i="0" u="none" strike="noStrike">
              <a:solidFill>
                <a:srgbClr val="0070C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pPr algn="ctr"/>
            <a:t>0 คน</a:t>
          </a:fld>
          <a:endParaRPr lang="en-AU" sz="2000" b="1">
            <a:solidFill>
              <a:srgbClr val="0070C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170307</xdr:colOff>
      <xdr:row>33</xdr:row>
      <xdr:rowOff>153471</xdr:rowOff>
    </xdr:from>
    <xdr:to>
      <xdr:col>2</xdr:col>
      <xdr:colOff>799155</xdr:colOff>
      <xdr:row>36</xdr:row>
      <xdr:rowOff>190259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BB0F4A35-6111-46AE-AC3A-98E2606762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521264</xdr:colOff>
      <xdr:row>33</xdr:row>
      <xdr:rowOff>202260</xdr:rowOff>
    </xdr:from>
    <xdr:to>
      <xdr:col>6</xdr:col>
      <xdr:colOff>306980</xdr:colOff>
      <xdr:row>37</xdr:row>
      <xdr:rowOff>923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F4A52B45-1762-47DA-B7B4-FFDACBB98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538100</xdr:colOff>
      <xdr:row>33</xdr:row>
      <xdr:rowOff>196051</xdr:rowOff>
    </xdr:from>
    <xdr:to>
      <xdr:col>4</xdr:col>
      <xdr:colOff>639000</xdr:colOff>
      <xdr:row>36</xdr:row>
      <xdr:rowOff>232839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5957637-40A2-4E02-A067-217DFF612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281041</xdr:colOff>
      <xdr:row>32</xdr:row>
      <xdr:rowOff>198172</xdr:rowOff>
    </xdr:from>
    <xdr:to>
      <xdr:col>5</xdr:col>
      <xdr:colOff>73698</xdr:colOff>
      <xdr:row>34</xdr:row>
      <xdr:rowOff>1076</xdr:rowOff>
    </xdr:to>
    <xdr:sp macro="" textlink="$B$22">
      <xdr:nvSpPr>
        <xdr:cNvPr id="25" name="TextBox 24">
          <a:extLst>
            <a:ext uri="{FF2B5EF4-FFF2-40B4-BE49-F238E27FC236}">
              <a16:creationId xmlns:a16="http://schemas.microsoft.com/office/drawing/2014/main" id="{97ECFF78-806C-454F-819D-B12D4A13A85C}"/>
            </a:ext>
          </a:extLst>
        </xdr:cNvPr>
        <xdr:cNvSpPr txBox="1"/>
      </xdr:nvSpPr>
      <xdr:spPr>
        <a:xfrm>
          <a:off x="3138541" y="7789417"/>
          <a:ext cx="640921" cy="277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A14945E-5B21-42B9-A01A-3AEC1CEEFBC4}" type="TxLink">
            <a:rPr lang="en-US" sz="1100" b="1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pPr algn="ctr"/>
            <a:t>35 - 39</a:t>
          </a:fld>
          <a:endParaRPr lang="en-AU" sz="3600" b="1">
            <a:solidFill>
              <a:schemeClr val="tx1">
                <a:lumMod val="65000"/>
                <a:lumOff val="35000"/>
              </a:schemeClr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4</xdr:col>
      <xdr:colOff>219908</xdr:colOff>
      <xdr:row>36</xdr:row>
      <xdr:rowOff>195014</xdr:rowOff>
    </xdr:from>
    <xdr:to>
      <xdr:col>5</xdr:col>
      <xdr:colOff>128179</xdr:colOff>
      <xdr:row>38</xdr:row>
      <xdr:rowOff>21592</xdr:rowOff>
    </xdr:to>
    <xdr:sp macro="" textlink="Sheet2!G5">
      <xdr:nvSpPr>
        <xdr:cNvPr id="32" name="TextBox 31">
          <a:extLst>
            <a:ext uri="{FF2B5EF4-FFF2-40B4-BE49-F238E27FC236}">
              <a16:creationId xmlns:a16="http://schemas.microsoft.com/office/drawing/2014/main" id="{CBB9F395-E82C-40E9-BB73-4DE40203D508}"/>
            </a:ext>
          </a:extLst>
        </xdr:cNvPr>
        <xdr:cNvSpPr txBox="1"/>
      </xdr:nvSpPr>
      <xdr:spPr>
        <a:xfrm>
          <a:off x="3077408" y="8735165"/>
          <a:ext cx="756535" cy="301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521D056-6E6D-45A7-9E99-256C466B98C7}" type="TxLink">
            <a:rPr lang="en-US" sz="1100" b="1" i="0" u="none" strike="noStrike">
              <a:solidFill>
                <a:srgbClr val="0070C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pPr algn="ctr"/>
            <a:t>1 คน</a:t>
          </a:fld>
          <a:endParaRPr lang="en-AU" sz="1100" b="1">
            <a:solidFill>
              <a:srgbClr val="0070C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5</xdr:col>
      <xdr:colOff>266859</xdr:colOff>
      <xdr:row>32</xdr:row>
      <xdr:rowOff>196990</xdr:rowOff>
    </xdr:from>
    <xdr:to>
      <xdr:col>6</xdr:col>
      <xdr:colOff>591590</xdr:colOff>
      <xdr:row>34</xdr:row>
      <xdr:rowOff>1056</xdr:rowOff>
    </xdr:to>
    <xdr:sp macro="" textlink="$B$23">
      <xdr:nvSpPr>
        <xdr:cNvPr id="79" name="TextBox 78">
          <a:extLst>
            <a:ext uri="{FF2B5EF4-FFF2-40B4-BE49-F238E27FC236}">
              <a16:creationId xmlns:a16="http://schemas.microsoft.com/office/drawing/2014/main" id="{2852EE8E-1E66-4895-A666-BADF969AD627}"/>
            </a:ext>
          </a:extLst>
        </xdr:cNvPr>
        <xdr:cNvSpPr txBox="1"/>
      </xdr:nvSpPr>
      <xdr:spPr>
        <a:xfrm>
          <a:off x="3972623" y="7788235"/>
          <a:ext cx="637439" cy="278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58A31C4-3454-4262-BB83-9B290F83E98E}" type="TxLink">
            <a:rPr lang="en-US" sz="1100" b="1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pPr algn="ctr"/>
            <a:t>40 - 44</a:t>
          </a:fld>
          <a:endParaRPr lang="en-AU" sz="3600" b="1">
            <a:solidFill>
              <a:schemeClr val="tx1">
                <a:lumMod val="65000"/>
                <a:lumOff val="35000"/>
              </a:schemeClr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5</xdr:col>
      <xdr:colOff>261546</xdr:colOff>
      <xdr:row>34</xdr:row>
      <xdr:rowOff>198802</xdr:rowOff>
    </xdr:from>
    <xdr:to>
      <xdr:col>6</xdr:col>
      <xdr:colOff>586277</xdr:colOff>
      <xdr:row>36</xdr:row>
      <xdr:rowOff>25381</xdr:rowOff>
    </xdr:to>
    <xdr:sp macro="" textlink="Sheet2!K6">
      <xdr:nvSpPr>
        <xdr:cNvPr id="80" name="TextBox 79">
          <a:extLst>
            <a:ext uri="{FF2B5EF4-FFF2-40B4-BE49-F238E27FC236}">
              <a16:creationId xmlns:a16="http://schemas.microsoft.com/office/drawing/2014/main" id="{0652BD67-63F6-4506-AF48-C43A4189A786}"/>
            </a:ext>
          </a:extLst>
        </xdr:cNvPr>
        <xdr:cNvSpPr txBox="1"/>
      </xdr:nvSpPr>
      <xdr:spPr>
        <a:xfrm>
          <a:off x="3967310" y="8264500"/>
          <a:ext cx="637439" cy="301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FDFE7E6-2902-48B1-808D-D1D53DD54B8B}" type="TxLink">
            <a:rPr lang="en-US" sz="1200" b="1" i="0" u="none" strike="noStrike">
              <a:solidFill>
                <a:srgbClr val="C00000"/>
              </a:solidFill>
              <a:latin typeface="+mn-lt"/>
              <a:ea typeface="Tahoma"/>
              <a:cs typeface="Tahoma"/>
            </a:rPr>
            <a:pPr algn="ctr"/>
            <a:t>26%</a:t>
          </a:fld>
          <a:endParaRPr lang="en-AU" sz="1200" b="1">
            <a:solidFill>
              <a:srgbClr val="C00000"/>
            </a:solidFill>
            <a:latin typeface="+mn-lt"/>
          </a:endParaRPr>
        </a:p>
      </xdr:txBody>
    </xdr:sp>
    <xdr:clientData/>
  </xdr:twoCellAnchor>
  <xdr:twoCellAnchor>
    <xdr:from>
      <xdr:col>5</xdr:col>
      <xdr:colOff>205726</xdr:colOff>
      <xdr:row>36</xdr:row>
      <xdr:rowOff>193832</xdr:rowOff>
    </xdr:from>
    <xdr:to>
      <xdr:col>6</xdr:col>
      <xdr:colOff>646071</xdr:colOff>
      <xdr:row>38</xdr:row>
      <xdr:rowOff>20410</xdr:rowOff>
    </xdr:to>
    <xdr:sp macro="" textlink="Sheet2!G6">
      <xdr:nvSpPr>
        <xdr:cNvPr id="81" name="TextBox 80">
          <a:extLst>
            <a:ext uri="{FF2B5EF4-FFF2-40B4-BE49-F238E27FC236}">
              <a16:creationId xmlns:a16="http://schemas.microsoft.com/office/drawing/2014/main" id="{A1CD01CC-735E-45FC-9A6E-52F3A2FB0485}"/>
            </a:ext>
          </a:extLst>
        </xdr:cNvPr>
        <xdr:cNvSpPr txBox="1"/>
      </xdr:nvSpPr>
      <xdr:spPr>
        <a:xfrm>
          <a:off x="3911490" y="8733983"/>
          <a:ext cx="753053" cy="301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447CBA8-C86A-4E41-BB89-8997E393172D}" type="TxLink">
            <a:rPr lang="en-US" sz="1100" b="1" i="0" u="none" strike="noStrike">
              <a:solidFill>
                <a:srgbClr val="0070C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pPr algn="ctr"/>
            <a:t>5 คน</a:t>
          </a:fld>
          <a:endParaRPr lang="en-AU" sz="1100" b="1">
            <a:solidFill>
              <a:srgbClr val="0070C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4</xdr:col>
      <xdr:colOff>88219</xdr:colOff>
      <xdr:row>33</xdr:row>
      <xdr:rowOff>210206</xdr:rowOff>
    </xdr:from>
    <xdr:to>
      <xdr:col>6</xdr:col>
      <xdr:colOff>477102</xdr:colOff>
      <xdr:row>37</xdr:row>
      <xdr:rowOff>15764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8499554B-2622-402D-AC8B-87D53E039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174344</xdr:colOff>
      <xdr:row>33</xdr:row>
      <xdr:rowOff>199659</xdr:rowOff>
    </xdr:from>
    <xdr:to>
      <xdr:col>8</xdr:col>
      <xdr:colOff>276611</xdr:colOff>
      <xdr:row>37</xdr:row>
      <xdr:rowOff>1123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1CE6E256-D5D5-4E5B-92AC-8DCAE7B0A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509048</xdr:colOff>
      <xdr:row>33</xdr:row>
      <xdr:rowOff>203122</xdr:rowOff>
    </xdr:from>
    <xdr:to>
      <xdr:col>7</xdr:col>
      <xdr:colOff>298215</xdr:colOff>
      <xdr:row>37</xdr:row>
      <xdr:rowOff>1785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5C6AAF8C-4BFE-426C-9C13-B9ADB1B63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783257</xdr:colOff>
      <xdr:row>32</xdr:row>
      <xdr:rowOff>194612</xdr:rowOff>
    </xdr:from>
    <xdr:to>
      <xdr:col>7</xdr:col>
      <xdr:colOff>578305</xdr:colOff>
      <xdr:row>34</xdr:row>
      <xdr:rowOff>317</xdr:rowOff>
    </xdr:to>
    <xdr:sp macro="" textlink="$B$24">
      <xdr:nvSpPr>
        <xdr:cNvPr id="91" name="TextBox 90">
          <a:extLst>
            <a:ext uri="{FF2B5EF4-FFF2-40B4-BE49-F238E27FC236}">
              <a16:creationId xmlns:a16="http://schemas.microsoft.com/office/drawing/2014/main" id="{21945C40-06F5-44D6-96DA-760C27742E8D}"/>
            </a:ext>
          </a:extLst>
        </xdr:cNvPr>
        <xdr:cNvSpPr txBox="1"/>
      </xdr:nvSpPr>
      <xdr:spPr>
        <a:xfrm>
          <a:off x="4801729" y="7785857"/>
          <a:ext cx="643312" cy="2801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5E9036D-DF0F-4BF5-8097-F9595EDAEF68}" type="TxLink">
            <a:rPr lang="en-US" sz="1100" b="1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pPr algn="ctr"/>
            <a:t>45 - 49</a:t>
          </a:fld>
          <a:endParaRPr lang="en-AU" sz="3600" b="1">
            <a:solidFill>
              <a:schemeClr val="tx1">
                <a:lumMod val="65000"/>
                <a:lumOff val="35000"/>
              </a:schemeClr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777944</xdr:colOff>
      <xdr:row>34</xdr:row>
      <xdr:rowOff>196424</xdr:rowOff>
    </xdr:from>
    <xdr:to>
      <xdr:col>7</xdr:col>
      <xdr:colOff>572992</xdr:colOff>
      <xdr:row>36</xdr:row>
      <xdr:rowOff>23003</xdr:rowOff>
    </xdr:to>
    <xdr:sp macro="" textlink="Sheet2!K7">
      <xdr:nvSpPr>
        <xdr:cNvPr id="92" name="TextBox 91">
          <a:extLst>
            <a:ext uri="{FF2B5EF4-FFF2-40B4-BE49-F238E27FC236}">
              <a16:creationId xmlns:a16="http://schemas.microsoft.com/office/drawing/2014/main" id="{B0CB29BE-3C99-4590-91ED-373DEFB15AFB}"/>
            </a:ext>
          </a:extLst>
        </xdr:cNvPr>
        <xdr:cNvSpPr txBox="1"/>
      </xdr:nvSpPr>
      <xdr:spPr>
        <a:xfrm>
          <a:off x="4796416" y="8262122"/>
          <a:ext cx="643312" cy="301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9F74620-6F21-4F2F-BF7F-C686E16CFE8C}" type="TxLink">
            <a:rPr lang="en-US" sz="1200" b="1" i="0" u="none" strike="noStrike">
              <a:solidFill>
                <a:srgbClr val="C00000"/>
              </a:solidFill>
              <a:latin typeface="+mn-lt"/>
              <a:ea typeface="Tahoma"/>
              <a:cs typeface="Tahoma"/>
            </a:rPr>
            <a:pPr algn="ctr"/>
            <a:t>5%</a:t>
          </a:fld>
          <a:endParaRPr lang="en-AU" sz="1200" b="1">
            <a:solidFill>
              <a:srgbClr val="C00000"/>
            </a:solidFill>
            <a:latin typeface="+mn-lt"/>
          </a:endParaRPr>
        </a:p>
      </xdr:txBody>
    </xdr:sp>
    <xdr:clientData/>
  </xdr:twoCellAnchor>
  <xdr:twoCellAnchor>
    <xdr:from>
      <xdr:col>6</xdr:col>
      <xdr:colOff>722124</xdr:colOff>
      <xdr:row>36</xdr:row>
      <xdr:rowOff>191454</xdr:rowOff>
    </xdr:from>
    <xdr:to>
      <xdr:col>7</xdr:col>
      <xdr:colOff>632786</xdr:colOff>
      <xdr:row>38</xdr:row>
      <xdr:rowOff>18032</xdr:rowOff>
    </xdr:to>
    <xdr:sp macro="" textlink="Sheet2!G7">
      <xdr:nvSpPr>
        <xdr:cNvPr id="93" name="TextBox 92">
          <a:extLst>
            <a:ext uri="{FF2B5EF4-FFF2-40B4-BE49-F238E27FC236}">
              <a16:creationId xmlns:a16="http://schemas.microsoft.com/office/drawing/2014/main" id="{6DD245D4-DC9A-4F08-BEC8-5507AAEEC82D}"/>
            </a:ext>
          </a:extLst>
        </xdr:cNvPr>
        <xdr:cNvSpPr txBox="1"/>
      </xdr:nvSpPr>
      <xdr:spPr>
        <a:xfrm>
          <a:off x="4740596" y="8731605"/>
          <a:ext cx="758926" cy="301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89433A2-4476-4CDA-80C0-06EF42B23B39}" type="TxLink">
            <a:rPr lang="en-US" sz="1100" b="1" i="0" u="none" strike="noStrike">
              <a:solidFill>
                <a:srgbClr val="0070C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pPr algn="ctr"/>
            <a:t>1 คน</a:t>
          </a:fld>
          <a:endParaRPr lang="en-AU" sz="1100" b="1">
            <a:solidFill>
              <a:srgbClr val="0070C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775155</xdr:colOff>
      <xdr:row>32</xdr:row>
      <xdr:rowOff>198184</xdr:rowOff>
    </xdr:from>
    <xdr:to>
      <xdr:col>8</xdr:col>
      <xdr:colOff>570202</xdr:colOff>
      <xdr:row>34</xdr:row>
      <xdr:rowOff>1088</xdr:rowOff>
    </xdr:to>
    <xdr:sp macro="" textlink="$B$25">
      <xdr:nvSpPr>
        <xdr:cNvPr id="95" name="TextBox 94">
          <a:extLst>
            <a:ext uri="{FF2B5EF4-FFF2-40B4-BE49-F238E27FC236}">
              <a16:creationId xmlns:a16="http://schemas.microsoft.com/office/drawing/2014/main" id="{B0DAD5D5-B3DF-4101-82CD-42D9B2EE108D}"/>
            </a:ext>
          </a:extLst>
        </xdr:cNvPr>
        <xdr:cNvSpPr txBox="1"/>
      </xdr:nvSpPr>
      <xdr:spPr>
        <a:xfrm>
          <a:off x="5641891" y="7789429"/>
          <a:ext cx="643311" cy="277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322A806-794B-448B-AADA-314135124CAE}" type="TxLink">
            <a:rPr lang="en-US" sz="1100" b="1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pPr algn="ctr"/>
            <a:t>50 - 60</a:t>
          </a:fld>
          <a:endParaRPr lang="en-AU" sz="3600" b="1">
            <a:solidFill>
              <a:schemeClr val="tx1">
                <a:lumMod val="65000"/>
                <a:lumOff val="35000"/>
              </a:schemeClr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8</xdr:col>
      <xdr:colOff>144576</xdr:colOff>
      <xdr:row>33</xdr:row>
      <xdr:rowOff>205352</xdr:rowOff>
    </xdr:from>
    <xdr:to>
      <xdr:col>10</xdr:col>
      <xdr:colOff>247338</xdr:colOff>
      <xdr:row>37</xdr:row>
      <xdr:rowOff>1360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DECB75-DDB9-4F4A-AAB4-DD853F540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167326</xdr:colOff>
      <xdr:row>33</xdr:row>
      <xdr:rowOff>204848</xdr:rowOff>
    </xdr:from>
    <xdr:to>
      <xdr:col>9</xdr:col>
      <xdr:colOff>270088</xdr:colOff>
      <xdr:row>37</xdr:row>
      <xdr:rowOff>3511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3BDFFB5F-AE1B-4FE0-8D5E-BC0A668C2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3030</xdr:colOff>
      <xdr:row>33</xdr:row>
      <xdr:rowOff>197066</xdr:rowOff>
    </xdr:from>
    <xdr:to>
      <xdr:col>2</xdr:col>
      <xdr:colOff>631878</xdr:colOff>
      <xdr:row>36</xdr:row>
      <xdr:rowOff>233854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179275-79C8-4E44-8BF6-C96742F0CA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136802</xdr:colOff>
      <xdr:row>33</xdr:row>
      <xdr:rowOff>157045</xdr:rowOff>
    </xdr:from>
    <xdr:to>
      <xdr:col>7</xdr:col>
      <xdr:colOff>765650</xdr:colOff>
      <xdr:row>36</xdr:row>
      <xdr:rowOff>193833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8CA714C2-1D17-44F5-A301-5DA6126BB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769842</xdr:colOff>
      <xdr:row>34</xdr:row>
      <xdr:rowOff>199996</xdr:rowOff>
    </xdr:from>
    <xdr:to>
      <xdr:col>8</xdr:col>
      <xdr:colOff>564889</xdr:colOff>
      <xdr:row>36</xdr:row>
      <xdr:rowOff>26575</xdr:rowOff>
    </xdr:to>
    <xdr:sp macro="" textlink="Sheet2!K8">
      <xdr:nvSpPr>
        <xdr:cNvPr id="96" name="TextBox 95">
          <a:extLst>
            <a:ext uri="{FF2B5EF4-FFF2-40B4-BE49-F238E27FC236}">
              <a16:creationId xmlns:a16="http://schemas.microsoft.com/office/drawing/2014/main" id="{26A3602C-D6E0-43A4-ACF7-CF8161C9D6C3}"/>
            </a:ext>
          </a:extLst>
        </xdr:cNvPr>
        <xdr:cNvSpPr txBox="1"/>
      </xdr:nvSpPr>
      <xdr:spPr>
        <a:xfrm>
          <a:off x="5636578" y="8265694"/>
          <a:ext cx="643311" cy="301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596D62D-1719-4757-B7CF-E089158E9DD1}" type="TxLink">
            <a:rPr lang="en-US" sz="1200" b="1" i="0" u="none" strike="noStrike">
              <a:solidFill>
                <a:srgbClr val="C00000"/>
              </a:solidFill>
              <a:latin typeface="+mn-lt"/>
              <a:ea typeface="Tahoma"/>
              <a:cs typeface="Tahoma"/>
            </a:rPr>
            <a:pPr algn="ctr"/>
            <a:t>42%</a:t>
          </a:fld>
          <a:endParaRPr lang="en-AU" sz="1200" b="1">
            <a:solidFill>
              <a:srgbClr val="C00000"/>
            </a:solidFill>
            <a:latin typeface="+mn-lt"/>
          </a:endParaRPr>
        </a:p>
      </xdr:txBody>
    </xdr:sp>
    <xdr:clientData/>
  </xdr:twoCellAnchor>
  <xdr:twoCellAnchor>
    <xdr:from>
      <xdr:col>7</xdr:col>
      <xdr:colOff>714022</xdr:colOff>
      <xdr:row>36</xdr:row>
      <xdr:rowOff>195026</xdr:rowOff>
    </xdr:from>
    <xdr:to>
      <xdr:col>8</xdr:col>
      <xdr:colOff>624683</xdr:colOff>
      <xdr:row>38</xdr:row>
      <xdr:rowOff>21604</xdr:rowOff>
    </xdr:to>
    <xdr:sp macro="" textlink="Sheet2!G8">
      <xdr:nvSpPr>
        <xdr:cNvPr id="97" name="TextBox 96">
          <a:extLst>
            <a:ext uri="{FF2B5EF4-FFF2-40B4-BE49-F238E27FC236}">
              <a16:creationId xmlns:a16="http://schemas.microsoft.com/office/drawing/2014/main" id="{A05A3C97-9B5C-43A7-9894-D65061BDAD70}"/>
            </a:ext>
          </a:extLst>
        </xdr:cNvPr>
        <xdr:cNvSpPr txBox="1"/>
      </xdr:nvSpPr>
      <xdr:spPr>
        <a:xfrm>
          <a:off x="5580758" y="8735177"/>
          <a:ext cx="758925" cy="301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9AE4B38-792F-4772-AA64-F39247CEB612}" type="TxLink">
            <a:rPr lang="en-US" sz="1100" b="1" i="0" u="none" strike="noStrike">
              <a:solidFill>
                <a:srgbClr val="0070C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pPr algn="ctr"/>
            <a:t>8 คน</a:t>
          </a:fld>
          <a:endParaRPr lang="en-AU" sz="1100" b="1">
            <a:solidFill>
              <a:srgbClr val="0070C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8</xdr:col>
      <xdr:colOff>621258</xdr:colOff>
      <xdr:row>32</xdr:row>
      <xdr:rowOff>198688</xdr:rowOff>
    </xdr:from>
    <xdr:to>
      <xdr:col>9</xdr:col>
      <xdr:colOff>687147</xdr:colOff>
      <xdr:row>34</xdr:row>
      <xdr:rowOff>1005</xdr:rowOff>
    </xdr:to>
    <xdr:sp macro="" textlink="Sheet2!H10">
      <xdr:nvSpPr>
        <xdr:cNvPr id="6" name="TextBox 5">
          <a:extLst>
            <a:ext uri="{FF2B5EF4-FFF2-40B4-BE49-F238E27FC236}">
              <a16:creationId xmlns:a16="http://schemas.microsoft.com/office/drawing/2014/main" id="{45C4365E-D5A4-461A-9119-76F818536270}"/>
            </a:ext>
          </a:extLst>
        </xdr:cNvPr>
        <xdr:cNvSpPr txBox="1"/>
      </xdr:nvSpPr>
      <xdr:spPr>
        <a:xfrm>
          <a:off x="6336258" y="7789933"/>
          <a:ext cx="914153" cy="276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997E0FFC-C153-4043-8684-7AD828DFC071}" type="TxLink">
            <a:rPr lang="th-TH" sz="1100" b="1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pPr marL="0" indent="0" algn="ctr"/>
            <a:t>มากกว่า 60</a:t>
          </a:fld>
          <a:endParaRPr lang="en-AU" sz="1100" b="1" i="0" u="none" strike="noStrike">
            <a:solidFill>
              <a:schemeClr val="tx1">
                <a:lumMod val="65000"/>
                <a:lumOff val="35000"/>
              </a:schemeClr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8</xdr:col>
      <xdr:colOff>744531</xdr:colOff>
      <xdr:row>34</xdr:row>
      <xdr:rowOff>200500</xdr:rowOff>
    </xdr:from>
    <xdr:to>
      <xdr:col>9</xdr:col>
      <xdr:colOff>542140</xdr:colOff>
      <xdr:row>36</xdr:row>
      <xdr:rowOff>24422</xdr:rowOff>
    </xdr:to>
    <xdr:sp macro="" textlink="Sheet2!K9">
      <xdr:nvSpPr>
        <xdr:cNvPr id="7" name="TextBox 6">
          <a:extLst>
            <a:ext uri="{FF2B5EF4-FFF2-40B4-BE49-F238E27FC236}">
              <a16:creationId xmlns:a16="http://schemas.microsoft.com/office/drawing/2014/main" id="{661ED109-901F-4D16-AB80-51798E7FD08A}"/>
            </a:ext>
          </a:extLst>
        </xdr:cNvPr>
        <xdr:cNvSpPr txBox="1"/>
      </xdr:nvSpPr>
      <xdr:spPr>
        <a:xfrm>
          <a:off x="6459531" y="8266198"/>
          <a:ext cx="645873" cy="298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05347092-19D6-4FEE-805F-37A2DC43FCE8}" type="TxLink">
            <a:rPr lang="en-US" sz="1200" b="1" i="0" u="none" strike="noStrike">
              <a:solidFill>
                <a:srgbClr val="C00000"/>
              </a:solidFill>
              <a:latin typeface="+mn-lt"/>
              <a:ea typeface="Tahoma"/>
              <a:cs typeface="Tahoma"/>
            </a:rPr>
            <a:pPr marL="0" indent="0" algn="ctr"/>
            <a:t>0%</a:t>
          </a:fld>
          <a:endParaRPr lang="en-AU" sz="1200" b="1" i="0" u="none" strike="noStrike">
            <a:solidFill>
              <a:srgbClr val="C00000"/>
            </a:solidFill>
            <a:latin typeface="+mn-lt"/>
            <a:ea typeface="Tahoma"/>
            <a:cs typeface="Tahoma"/>
          </a:endParaRPr>
        </a:p>
      </xdr:txBody>
    </xdr:sp>
    <xdr:clientData/>
  </xdr:twoCellAnchor>
  <xdr:twoCellAnchor>
    <xdr:from>
      <xdr:col>8</xdr:col>
      <xdr:colOff>688711</xdr:colOff>
      <xdr:row>36</xdr:row>
      <xdr:rowOff>195530</xdr:rowOff>
    </xdr:from>
    <xdr:to>
      <xdr:col>9</xdr:col>
      <xdr:colOff>601934</xdr:colOff>
      <xdr:row>38</xdr:row>
      <xdr:rowOff>19453</xdr:rowOff>
    </xdr:to>
    <xdr:sp macro="" textlink="Sheet2!G9">
      <xdr:nvSpPr>
        <xdr:cNvPr id="9" name="TextBox 8">
          <a:extLst>
            <a:ext uri="{FF2B5EF4-FFF2-40B4-BE49-F238E27FC236}">
              <a16:creationId xmlns:a16="http://schemas.microsoft.com/office/drawing/2014/main" id="{7AEE096E-048F-4258-80C6-1B4161E4593E}"/>
            </a:ext>
          </a:extLst>
        </xdr:cNvPr>
        <xdr:cNvSpPr txBox="1"/>
      </xdr:nvSpPr>
      <xdr:spPr>
        <a:xfrm>
          <a:off x="6403711" y="8735681"/>
          <a:ext cx="761487" cy="298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E309AF51-934E-4ECA-BBAC-FF7AB013A819}" type="TxLink">
            <a:rPr lang="en-US" sz="1100" b="1" i="0" u="none" strike="noStrike">
              <a:solidFill>
                <a:srgbClr val="0070C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pPr marL="0" indent="0" algn="ctr"/>
            <a:t>0 คน</a:t>
          </a:fld>
          <a:endParaRPr lang="en-AU" sz="1100" b="1" i="0" u="none" strike="noStrike">
            <a:solidFill>
              <a:srgbClr val="0070C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17586</xdr:colOff>
      <xdr:row>3</xdr:row>
      <xdr:rowOff>56465</xdr:rowOff>
    </xdr:from>
    <xdr:to>
      <xdr:col>10</xdr:col>
      <xdr:colOff>0</xdr:colOff>
      <xdr:row>3</xdr:row>
      <xdr:rowOff>56465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FFD78BB4-F169-DFD2-3B95-09308B2E06A6}"/>
            </a:ext>
          </a:extLst>
        </xdr:cNvPr>
        <xdr:cNvCxnSpPr/>
      </xdr:nvCxnSpPr>
      <xdr:spPr>
        <a:xfrm>
          <a:off x="262913" y="692085"/>
          <a:ext cx="5554307" cy="0"/>
        </a:xfrm>
        <a:prstGeom prst="line">
          <a:avLst/>
        </a:prstGeom>
        <a:ln w="12700">
          <a:solidFill>
            <a:schemeClr val="bg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455984</xdr:colOff>
      <xdr:row>8</xdr:row>
      <xdr:rowOff>237043</xdr:rowOff>
    </xdr:from>
    <xdr:to>
      <xdr:col>3</xdr:col>
      <xdr:colOff>341186</xdr:colOff>
      <xdr:row>11</xdr:row>
      <xdr:rowOff>194071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4342C89E-D644-1A43-A048-069B14894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8034" y="2142043"/>
          <a:ext cx="732927" cy="671403"/>
        </a:xfrm>
        <a:prstGeom prst="rect">
          <a:avLst/>
        </a:prstGeom>
      </xdr:spPr>
    </xdr:pic>
    <xdr:clientData/>
  </xdr:twoCellAnchor>
  <xdr:twoCellAnchor>
    <xdr:from>
      <xdr:col>1</xdr:col>
      <xdr:colOff>671350</xdr:colOff>
      <xdr:row>25</xdr:row>
      <xdr:rowOff>152399</xdr:rowOff>
    </xdr:from>
    <xdr:to>
      <xdr:col>4</xdr:col>
      <xdr:colOff>161925</xdr:colOff>
      <xdr:row>28</xdr:row>
      <xdr:rowOff>46521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9898DD1F-FA52-1EFC-ACC0-992755374E48}"/>
            </a:ext>
          </a:extLst>
        </xdr:cNvPr>
        <xdr:cNvGrpSpPr/>
      </xdr:nvGrpSpPr>
      <xdr:grpSpPr>
        <a:xfrm>
          <a:off x="983770" y="6057899"/>
          <a:ext cx="2028035" cy="602782"/>
          <a:chOff x="646388" y="5592185"/>
          <a:chExt cx="1923391" cy="599089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87EA4E07-B0CA-A807-0FA3-33765BAA61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6388" y="5592185"/>
            <a:ext cx="593154" cy="593154"/>
          </a:xfrm>
          <a:prstGeom prst="rect">
            <a:avLst/>
          </a:prstGeom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68B7562B-F0AC-F9BB-27F3-59DA4D105F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2209" y="5592185"/>
            <a:ext cx="593154" cy="593154"/>
          </a:xfrm>
          <a:prstGeom prst="rect">
            <a:avLst/>
          </a:prstGeom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40D5B6A8-4BA5-D13F-881D-2DCDB57E72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3285" y="5592185"/>
            <a:ext cx="593154" cy="593154"/>
          </a:xfrm>
          <a:prstGeom prst="rect">
            <a:avLst/>
          </a:prstGeom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C971664-7643-7098-976A-A59171C59D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8596" y="5592185"/>
            <a:ext cx="593154" cy="593154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146D63FC-0A15-3F73-99D0-DA83910DC0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7987" y="5639482"/>
            <a:ext cx="551792" cy="55179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251808</xdr:colOff>
      <xdr:row>23</xdr:row>
      <xdr:rowOff>226263</xdr:rowOff>
    </xdr:from>
    <xdr:to>
      <xdr:col>8</xdr:col>
      <xdr:colOff>647727</xdr:colOff>
      <xdr:row>28</xdr:row>
      <xdr:rowOff>178965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F19AB37-1C4E-C509-4BEE-18F57DB2A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083" y="5703138"/>
          <a:ext cx="1243644" cy="11433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162908</xdr:rowOff>
    </xdr:from>
    <xdr:to>
      <xdr:col>2</xdr:col>
      <xdr:colOff>630621</xdr:colOff>
      <xdr:row>36</xdr:row>
      <xdr:rowOff>199695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A498462-89CE-40FF-B51F-E475D02D07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10510</xdr:colOff>
      <xdr:row>33</xdr:row>
      <xdr:rowOff>194439</xdr:rowOff>
    </xdr:from>
    <xdr:to>
      <xdr:col>4</xdr:col>
      <xdr:colOff>588579</xdr:colOff>
      <xdr:row>37</xdr:row>
      <xdr:rowOff>21017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D6597D87-A301-425C-8483-62B217EC3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183931</xdr:colOff>
      <xdr:row>33</xdr:row>
      <xdr:rowOff>199695</xdr:rowOff>
    </xdr:from>
    <xdr:to>
      <xdr:col>7</xdr:col>
      <xdr:colOff>525517</xdr:colOff>
      <xdr:row>37</xdr:row>
      <xdr:rowOff>21018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D181BEC4-51CF-443F-AAED-CEAAF7560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89340</xdr:colOff>
      <xdr:row>34</xdr:row>
      <xdr:rowOff>1</xdr:rowOff>
    </xdr:from>
    <xdr:to>
      <xdr:col>9</xdr:col>
      <xdr:colOff>646385</xdr:colOff>
      <xdr:row>36</xdr:row>
      <xdr:rowOff>194441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884AF6FC-94D6-4B7E-BF4F-B23D42B52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1</xdr:col>
      <xdr:colOff>27215</xdr:colOff>
      <xdr:row>0</xdr:row>
      <xdr:rowOff>75543</xdr:rowOff>
    </xdr:from>
    <xdr:to>
      <xdr:col>2</xdr:col>
      <xdr:colOff>704333</xdr:colOff>
      <xdr:row>3</xdr:row>
      <xdr:rowOff>17981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116978E-233A-4390-BFBD-8FF5F9A9A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75543"/>
          <a:ext cx="1520761" cy="677224"/>
        </a:xfrm>
        <a:prstGeom prst="rect">
          <a:avLst/>
        </a:prstGeom>
      </xdr:spPr>
    </xdr:pic>
    <xdr:clientData/>
  </xdr:twoCellAnchor>
  <xdr:twoCellAnchor>
    <xdr:from>
      <xdr:col>4</xdr:col>
      <xdr:colOff>72511</xdr:colOff>
      <xdr:row>33</xdr:row>
      <xdr:rowOff>158227</xdr:rowOff>
    </xdr:from>
    <xdr:to>
      <xdr:col>6</xdr:col>
      <xdr:colOff>701359</xdr:colOff>
      <xdr:row>36</xdr:row>
      <xdr:rowOff>195015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61DFD6C-2DC1-48C2-A85F-6AD4B5158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741642</xdr:colOff>
      <xdr:row>33</xdr:row>
      <xdr:rowOff>154667</xdr:rowOff>
    </xdr:from>
    <xdr:to>
      <xdr:col>8</xdr:col>
      <xdr:colOff>840661</xdr:colOff>
      <xdr:row>36</xdr:row>
      <xdr:rowOff>191455</xdr:rowOff>
    </xdr:to>
    <xdr:graphicFrame macro="">
      <xdr:nvGraphicFramePr>
        <xdr:cNvPr id="90" name="Chart 89">
          <a:extLst>
            <a:ext uri="{FF2B5EF4-FFF2-40B4-BE49-F238E27FC236}">
              <a16:creationId xmlns:a16="http://schemas.microsoft.com/office/drawing/2014/main" id="{F13A2BF4-40D6-4313-BE6B-019F91F8F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810700</xdr:colOff>
      <xdr:row>33</xdr:row>
      <xdr:rowOff>158239</xdr:rowOff>
    </xdr:from>
    <xdr:to>
      <xdr:col>10</xdr:col>
      <xdr:colOff>64376</xdr:colOff>
      <xdr:row>36</xdr:row>
      <xdr:rowOff>195027</xdr:rowOff>
    </xdr:to>
    <xdr:graphicFrame macro="">
      <xdr:nvGraphicFramePr>
        <xdr:cNvPr id="94" name="Chart 93">
          <a:extLst>
            <a:ext uri="{FF2B5EF4-FFF2-40B4-BE49-F238E27FC236}">
              <a16:creationId xmlns:a16="http://schemas.microsoft.com/office/drawing/2014/main" id="{57C3DE60-C099-405F-AC1B-155528C68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11</xdr:col>
      <xdr:colOff>124691</xdr:colOff>
      <xdr:row>1</xdr:row>
      <xdr:rowOff>132310</xdr:rowOff>
    </xdr:from>
    <xdr:to>
      <xdr:col>11</xdr:col>
      <xdr:colOff>526473</xdr:colOff>
      <xdr:row>1</xdr:row>
      <xdr:rowOff>132310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E82EAA6-A526-4F62-A8A2-144E0EE6CCFF}"/>
            </a:ext>
          </a:extLst>
        </xdr:cNvPr>
        <xdr:cNvCxnSpPr/>
      </xdr:nvCxnSpPr>
      <xdr:spPr>
        <a:xfrm flipH="1">
          <a:off x="7828511" y="368530"/>
          <a:ext cx="401782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418514</xdr:colOff>
      <xdr:row>3</xdr:row>
      <xdr:rowOff>77373</xdr:rowOff>
    </xdr:from>
    <xdr:to>
      <xdr:col>16</xdr:col>
      <xdr:colOff>0</xdr:colOff>
      <xdr:row>8</xdr:row>
      <xdr:rowOff>204806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A9E183D-5782-FDE2-F444-C4AC032AB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785274" y="786033"/>
          <a:ext cx="2233246" cy="1308533"/>
        </a:xfrm>
        <a:prstGeom prst="rect">
          <a:avLst/>
        </a:prstGeom>
      </xdr:spPr>
    </xdr:pic>
    <xdr:clientData/>
  </xdr:twoCellAnchor>
  <xdr:twoCellAnchor>
    <xdr:from>
      <xdr:col>12</xdr:col>
      <xdr:colOff>403860</xdr:colOff>
      <xdr:row>4</xdr:row>
      <xdr:rowOff>99060</xdr:rowOff>
    </xdr:from>
    <xdr:to>
      <xdr:col>13</xdr:col>
      <xdr:colOff>198120</xdr:colOff>
      <xdr:row>5</xdr:row>
      <xdr:rowOff>175260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2A4E118-A74C-54BA-CFC2-9AC504637F80}"/>
            </a:ext>
          </a:extLst>
        </xdr:cNvPr>
        <xdr:cNvSpPr/>
      </xdr:nvSpPr>
      <xdr:spPr>
        <a:xfrm>
          <a:off x="8770620" y="1043940"/>
          <a:ext cx="457200" cy="3124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403860</xdr:colOff>
      <xdr:row>3</xdr:row>
      <xdr:rowOff>100233</xdr:rowOff>
    </xdr:from>
    <xdr:to>
      <xdr:col>16</xdr:col>
      <xdr:colOff>0</xdr:colOff>
      <xdr:row>8</xdr:row>
      <xdr:rowOff>227666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EFB32D5-4923-67F9-253D-BFA0CEDEE7FF}"/>
            </a:ext>
          </a:extLst>
        </xdr:cNvPr>
        <xdr:cNvGrpSpPr/>
      </xdr:nvGrpSpPr>
      <xdr:grpSpPr>
        <a:xfrm>
          <a:off x="8770620" y="808893"/>
          <a:ext cx="2247900" cy="1308533"/>
          <a:chOff x="8747760" y="786033"/>
          <a:chExt cx="2247900" cy="1308533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BAC6DB52-D763-7C45-766C-013AE10D8D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/>
          <a:stretch>
            <a:fillRect/>
          </a:stretch>
        </xdr:blipFill>
        <xdr:spPr>
          <a:xfrm>
            <a:off x="8762414" y="786033"/>
            <a:ext cx="2233246" cy="1308533"/>
          </a:xfrm>
          <a:prstGeom prst="rect">
            <a:avLst/>
          </a:prstGeom>
        </xdr:spPr>
      </xdr:pic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7CF13776-96D0-DE8A-F81B-ECD72F98F54A}"/>
              </a:ext>
            </a:extLst>
          </xdr:cNvPr>
          <xdr:cNvSpPr/>
        </xdr:nvSpPr>
        <xdr:spPr>
          <a:xfrm>
            <a:off x="8747760" y="1043940"/>
            <a:ext cx="457200" cy="31242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426720</xdr:colOff>
      <xdr:row>11</xdr:row>
      <xdr:rowOff>99060</xdr:rowOff>
    </xdr:from>
    <xdr:to>
      <xdr:col>15</xdr:col>
      <xdr:colOff>274479</xdr:colOff>
      <xdr:row>18</xdr:row>
      <xdr:rowOff>26276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F61D3A8D-BE79-EE3D-B687-BFA9B9D463F0}"/>
            </a:ext>
          </a:extLst>
        </xdr:cNvPr>
        <xdr:cNvGrpSpPr/>
      </xdr:nvGrpSpPr>
      <xdr:grpSpPr>
        <a:xfrm>
          <a:off x="8793480" y="2697480"/>
          <a:ext cx="1836579" cy="1580756"/>
          <a:chOff x="8787699" y="2700370"/>
          <a:chExt cx="1834214" cy="1582596"/>
        </a:xfrm>
      </xdr:grpSpPr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7D3CE2A2-6D57-D9A9-E1A4-F87E064272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/>
          <a:stretch>
            <a:fillRect/>
          </a:stretch>
        </xdr:blipFill>
        <xdr:spPr>
          <a:xfrm>
            <a:off x="8787699" y="2700370"/>
            <a:ext cx="1834214" cy="1571696"/>
          </a:xfrm>
          <a:prstGeom prst="rect">
            <a:avLst/>
          </a:prstGeom>
        </xdr:spPr>
      </xdr:pic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2E097A71-4EAA-B3DE-F082-08EAD0D05951}"/>
              </a:ext>
            </a:extLst>
          </xdr:cNvPr>
          <xdr:cNvSpPr/>
        </xdr:nvSpPr>
        <xdr:spPr>
          <a:xfrm>
            <a:off x="8977409" y="3943744"/>
            <a:ext cx="560727" cy="339222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419100</xdr:colOff>
      <xdr:row>20</xdr:row>
      <xdr:rowOff>160020</xdr:rowOff>
    </xdr:from>
    <xdr:to>
      <xdr:col>21</xdr:col>
      <xdr:colOff>160020</xdr:colOff>
      <xdr:row>34</xdr:row>
      <xdr:rowOff>30480</xdr:rowOff>
    </xdr:to>
    <xdr:grpSp>
      <xdr:nvGrpSpPr>
        <xdr:cNvPr id="61" name="Group 60">
          <a:extLst>
            <a:ext uri="{FF2B5EF4-FFF2-40B4-BE49-F238E27FC236}">
              <a16:creationId xmlns:a16="http://schemas.microsoft.com/office/drawing/2014/main" id="{EB2CA6C0-F864-1419-E72F-04E3AB4B6542}"/>
            </a:ext>
          </a:extLst>
        </xdr:cNvPr>
        <xdr:cNvGrpSpPr/>
      </xdr:nvGrpSpPr>
      <xdr:grpSpPr>
        <a:xfrm>
          <a:off x="8785860" y="4884420"/>
          <a:ext cx="5707380" cy="3177540"/>
          <a:chOff x="8785860" y="4884420"/>
          <a:chExt cx="5707380" cy="3177540"/>
        </a:xfrm>
      </xdr:grpSpPr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B6E5D667-28A6-E3BF-4DF3-F90A49AD13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/>
          <a:stretch>
            <a:fillRect/>
          </a:stretch>
        </xdr:blipFill>
        <xdr:spPr>
          <a:xfrm>
            <a:off x="8785860" y="4884420"/>
            <a:ext cx="2103120" cy="1749796"/>
          </a:xfrm>
          <a:prstGeom prst="rect">
            <a:avLst/>
          </a:prstGeom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B655DB71-4575-6231-3C26-A9ABAF3018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/>
          <a:stretch>
            <a:fillRect/>
          </a:stretch>
        </xdr:blipFill>
        <xdr:spPr>
          <a:xfrm>
            <a:off x="8801100" y="6842760"/>
            <a:ext cx="5613866" cy="1211580"/>
          </a:xfrm>
          <a:prstGeom prst="rect">
            <a:avLst/>
          </a:prstGeom>
        </xdr:spPr>
      </xdr:pic>
      <xdr:sp macro="" textlink="">
        <xdr:nvSpPr>
          <xdr:cNvPr id="49" name="Rectangle 48">
            <a:extLst>
              <a:ext uri="{FF2B5EF4-FFF2-40B4-BE49-F238E27FC236}">
                <a16:creationId xmlns:a16="http://schemas.microsoft.com/office/drawing/2014/main" id="{6D2304C6-5133-4CC0-E60C-C4ABB85BDA5B}"/>
              </a:ext>
            </a:extLst>
          </xdr:cNvPr>
          <xdr:cNvSpPr/>
        </xdr:nvSpPr>
        <xdr:spPr>
          <a:xfrm>
            <a:off x="8968740" y="5173980"/>
            <a:ext cx="739140" cy="73914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51" name="Rectangle 50">
            <a:extLst>
              <a:ext uri="{FF2B5EF4-FFF2-40B4-BE49-F238E27FC236}">
                <a16:creationId xmlns:a16="http://schemas.microsoft.com/office/drawing/2014/main" id="{D2CEF9FD-CEBA-D96B-C305-2B0BBBDC2D78}"/>
              </a:ext>
            </a:extLst>
          </xdr:cNvPr>
          <xdr:cNvSpPr/>
        </xdr:nvSpPr>
        <xdr:spPr>
          <a:xfrm>
            <a:off x="9448800" y="6865620"/>
            <a:ext cx="5044440" cy="32004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60" name="Rectangle 59">
            <a:extLst>
              <a:ext uri="{FF2B5EF4-FFF2-40B4-BE49-F238E27FC236}">
                <a16:creationId xmlns:a16="http://schemas.microsoft.com/office/drawing/2014/main" id="{22F3A0E0-9B14-709E-1FD1-B560CAC55956}"/>
              </a:ext>
            </a:extLst>
          </xdr:cNvPr>
          <xdr:cNvSpPr/>
        </xdr:nvSpPr>
        <xdr:spPr>
          <a:xfrm>
            <a:off x="12809220" y="7741920"/>
            <a:ext cx="800100" cy="320040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372626</xdr:colOff>
      <xdr:row>4</xdr:row>
      <xdr:rowOff>108858</xdr:rowOff>
    </xdr:from>
    <xdr:to>
      <xdr:col>20</xdr:col>
      <xdr:colOff>339975</xdr:colOff>
      <xdr:row>16</xdr:row>
      <xdr:rowOff>130634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9DC2DF9-9718-F762-2732-F7FA31912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4097" y="1778534"/>
          <a:ext cx="2746407" cy="2800835"/>
        </a:xfrm>
        <a:prstGeom prst="ellipse">
          <a:avLst/>
        </a:prstGeom>
        <a:ln w="63500" cap="rnd">
          <a:noFill/>
        </a:ln>
        <a:effectLst/>
      </xdr:spPr>
    </xdr:pic>
    <xdr:clientData/>
  </xdr:twoCellAnchor>
  <xdr:twoCellAnchor editAs="oneCell">
    <xdr:from>
      <xdr:col>2</xdr:col>
      <xdr:colOff>407235</xdr:colOff>
      <xdr:row>4</xdr:row>
      <xdr:rowOff>173091</xdr:rowOff>
    </xdr:from>
    <xdr:to>
      <xdr:col>6</xdr:col>
      <xdr:colOff>374584</xdr:colOff>
      <xdr:row>16</xdr:row>
      <xdr:rowOff>194867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81972F8-46AB-88E8-B6F2-B9FC1ED32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8360" y="1554216"/>
          <a:ext cx="2729599" cy="2879276"/>
        </a:xfrm>
        <a:prstGeom prst="ellipse">
          <a:avLst/>
        </a:prstGeom>
        <a:ln w="63500" cap="rnd">
          <a:noFill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132912</xdr:colOff>
      <xdr:row>1</xdr:row>
      <xdr:rowOff>11595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A8B4CB-5EEC-4962-A491-A3A27066F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3562" cy="678345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</xdr:colOff>
      <xdr:row>48</xdr:row>
      <xdr:rowOff>121920</xdr:rowOff>
    </xdr:from>
    <xdr:to>
      <xdr:col>23</xdr:col>
      <xdr:colOff>202692</xdr:colOff>
      <xdr:row>62</xdr:row>
      <xdr:rowOff>99060</xdr:rowOff>
    </xdr:to>
    <xdr:pic>
      <xdr:nvPicPr>
        <xdr:cNvPr id="4" name="Pictur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211D03-7962-484D-9368-359DAF93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03920" y="7642860"/>
          <a:ext cx="5719572" cy="31775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236220</xdr:colOff>
      <xdr:row>10</xdr:row>
      <xdr:rowOff>106680</xdr:rowOff>
    </xdr:from>
    <xdr:to>
      <xdr:col>10</xdr:col>
      <xdr:colOff>262424</xdr:colOff>
      <xdr:row>14</xdr:row>
      <xdr:rowOff>158803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711E61E-C6A0-4A30-983E-E15FC4F415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281940</xdr:colOff>
      <xdr:row>15</xdr:row>
      <xdr:rowOff>182880</xdr:rowOff>
    </xdr:from>
    <xdr:to>
      <xdr:col>9</xdr:col>
      <xdr:colOff>308144</xdr:colOff>
      <xdr:row>20</xdr:row>
      <xdr:rowOff>21643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F22BFAA-B445-5D5E-E99D-D3889851A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bg1"/>
          </a:solidFill>
        </a:ln>
      </a:spPr>
      <a:bodyPr vertOverflow="clip" horzOverflow="clip" rtlCol="0" anchor="t"/>
      <a:lstStyle>
        <a:defPPr algn="l">
          <a:defRPr sz="1100">
            <a:solidFill>
              <a:schemeClr val="tx1"/>
            </a:solidFill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watch?v=Cyl-jEcmkZ0" TargetMode="External"/><Relationship Id="rId1" Type="http://schemas.openxmlformats.org/officeDocument/2006/relationships/hyperlink" Target="https://actuarialbiz.com/th/knowledg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ctuarialbiz.com/th/knowledg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-valuation.com/article/npaes-to-paes-employee-benefits" TargetMode="External"/><Relationship Id="rId2" Type="http://schemas.openxmlformats.org/officeDocument/2006/relationships/hyperlink" Target="https://actuarialbiz.com/th/knowledgedetails/258" TargetMode="External"/><Relationship Id="rId1" Type="http://schemas.openxmlformats.org/officeDocument/2006/relationships/hyperlink" Target="https://actuarialbiz.com/th/knowledgedetails/271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youtube.com/watch?v=Cyl-jEcmkZ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80D48-7BA2-4FA6-A4DD-A2727DFF5DA3}">
  <dimension ref="A1:L90"/>
  <sheetViews>
    <sheetView showGridLines="0" tabSelected="1" zoomScaleNormal="100" workbookViewId="0"/>
  </sheetViews>
  <sheetFormatPr defaultColWidth="17.59765625" defaultRowHeight="18" customHeight="1" x14ac:dyDescent="0.4"/>
  <cols>
    <col min="1" max="5" width="17.59765625" style="31"/>
    <col min="6" max="6" width="23.19921875" style="31" customWidth="1"/>
    <col min="7" max="7" width="17.59765625" style="31"/>
    <col min="8" max="8" width="20.5" style="31" customWidth="1"/>
    <col min="9" max="16384" width="17.59765625" style="31"/>
  </cols>
  <sheetData>
    <row r="1" spans="1:12" ht="52.5" customHeight="1" x14ac:dyDescent="0.4">
      <c r="A1" s="30"/>
      <c r="B1" s="105" t="s"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3" spans="1:12" ht="18" customHeight="1" x14ac:dyDescent="0.4">
      <c r="A3" s="123" t="s">
        <v>1</v>
      </c>
      <c r="B3" s="124"/>
      <c r="C3" s="124"/>
      <c r="D3" s="124"/>
      <c r="E3" s="124"/>
      <c r="F3" s="124"/>
      <c r="G3" s="124"/>
      <c r="H3" s="124"/>
      <c r="I3" s="124"/>
      <c r="J3" s="77"/>
      <c r="K3" s="77"/>
      <c r="L3" s="77"/>
    </row>
    <row r="4" spans="1:12" ht="18" customHeight="1" x14ac:dyDescent="0.4">
      <c r="A4" s="83" t="s">
        <v>2</v>
      </c>
      <c r="B4" s="89"/>
      <c r="C4" s="89"/>
      <c r="D4" s="89"/>
      <c r="E4" s="77"/>
      <c r="F4" s="77"/>
      <c r="G4" s="77"/>
      <c r="H4" s="77"/>
      <c r="I4" s="32"/>
      <c r="J4" s="77"/>
      <c r="K4" s="77"/>
      <c r="L4" s="77"/>
    </row>
    <row r="5" spans="1:12" ht="18" customHeight="1" x14ac:dyDescent="0.4">
      <c r="A5" s="83" t="s">
        <v>3</v>
      </c>
      <c r="B5" s="89"/>
      <c r="C5" s="89"/>
      <c r="D5" s="89"/>
      <c r="E5" s="77"/>
      <c r="F5" s="77"/>
      <c r="G5" s="77"/>
      <c r="H5" s="77"/>
      <c r="I5" s="32"/>
      <c r="J5" s="77"/>
      <c r="K5" s="77"/>
      <c r="L5" s="77"/>
    </row>
    <row r="6" spans="1:12" ht="18" customHeight="1" x14ac:dyDescent="0.4">
      <c r="A6" s="83" t="s">
        <v>4</v>
      </c>
      <c r="B6" s="89"/>
      <c r="C6" s="89"/>
      <c r="D6" s="89"/>
      <c r="E6" s="77"/>
      <c r="F6" s="77"/>
      <c r="G6" s="77"/>
      <c r="H6" s="77"/>
      <c r="I6" s="77"/>
      <c r="J6" s="77"/>
      <c r="K6" s="77"/>
      <c r="L6" s="77"/>
    </row>
    <row r="7" spans="1:12" ht="18" customHeight="1" x14ac:dyDescent="0.4">
      <c r="A7" s="89"/>
      <c r="B7" s="89"/>
      <c r="C7" s="89"/>
      <c r="D7" s="89"/>
      <c r="E7" s="77"/>
      <c r="F7" s="77"/>
      <c r="G7" s="77"/>
      <c r="H7" s="77"/>
      <c r="I7" s="77"/>
      <c r="J7" s="77"/>
      <c r="K7" s="77"/>
      <c r="L7" s="77"/>
    </row>
    <row r="8" spans="1:12" ht="18" customHeight="1" x14ac:dyDescent="0.4">
      <c r="A8" s="77"/>
      <c r="B8" s="83" t="s">
        <v>5</v>
      </c>
      <c r="C8" s="33"/>
      <c r="D8" s="33"/>
      <c r="E8" s="34"/>
      <c r="F8" s="34"/>
      <c r="G8" s="34"/>
      <c r="H8" s="34"/>
      <c r="I8" s="77"/>
      <c r="J8" s="77"/>
      <c r="K8" s="77"/>
      <c r="L8" s="77"/>
    </row>
    <row r="9" spans="1:12" ht="18" customHeight="1" x14ac:dyDescent="0.4">
      <c r="A9" s="77"/>
      <c r="B9" s="119" t="s">
        <v>6</v>
      </c>
      <c r="C9" s="120"/>
      <c r="D9" s="125" t="s">
        <v>7</v>
      </c>
      <c r="E9" s="126"/>
      <c r="F9" s="127"/>
      <c r="G9" s="125" t="s">
        <v>8</v>
      </c>
      <c r="H9" s="126"/>
      <c r="I9" s="127"/>
      <c r="J9" s="77"/>
      <c r="K9" s="77"/>
      <c r="L9" s="77"/>
    </row>
    <row r="10" spans="1:12" ht="18" customHeight="1" x14ac:dyDescent="0.4">
      <c r="A10" s="77"/>
      <c r="B10" s="121"/>
      <c r="C10" s="122"/>
      <c r="D10" s="128"/>
      <c r="E10" s="129"/>
      <c r="F10" s="130"/>
      <c r="G10" s="128"/>
      <c r="H10" s="129"/>
      <c r="I10" s="130"/>
      <c r="J10" s="77"/>
      <c r="K10" s="77"/>
      <c r="L10" s="77"/>
    </row>
    <row r="11" spans="1:12" ht="18" customHeight="1" x14ac:dyDescent="0.4">
      <c r="A11" s="77"/>
      <c r="B11" s="114" t="s">
        <v>9</v>
      </c>
      <c r="C11" s="115"/>
      <c r="D11" s="108" t="s">
        <v>10</v>
      </c>
      <c r="E11" s="109"/>
      <c r="F11" s="110"/>
      <c r="G11" s="108" t="s">
        <v>11</v>
      </c>
      <c r="H11" s="109"/>
      <c r="I11" s="110"/>
      <c r="J11" s="77"/>
      <c r="K11" s="77"/>
      <c r="L11" s="77"/>
    </row>
    <row r="12" spans="1:12" ht="18" customHeight="1" x14ac:dyDescent="0.4">
      <c r="A12" s="77"/>
      <c r="B12" s="114" t="s">
        <v>12</v>
      </c>
      <c r="C12" s="115"/>
      <c r="D12" s="116" t="s">
        <v>13</v>
      </c>
      <c r="E12" s="117"/>
      <c r="F12" s="118"/>
      <c r="G12" s="108" t="s">
        <v>14</v>
      </c>
      <c r="H12" s="109"/>
      <c r="I12" s="110"/>
      <c r="J12" s="77"/>
      <c r="K12" s="77"/>
      <c r="L12" s="77"/>
    </row>
    <row r="13" spans="1:12" ht="18" customHeight="1" x14ac:dyDescent="0.4">
      <c r="A13" s="77"/>
      <c r="B13" s="114" t="s">
        <v>15</v>
      </c>
      <c r="C13" s="115"/>
      <c r="D13" s="108" t="s">
        <v>16</v>
      </c>
      <c r="E13" s="109"/>
      <c r="F13" s="110"/>
      <c r="G13" s="108" t="s">
        <v>17</v>
      </c>
      <c r="H13" s="109"/>
      <c r="I13" s="110"/>
      <c r="J13" s="77"/>
      <c r="K13" s="77"/>
      <c r="L13" s="77"/>
    </row>
    <row r="14" spans="1:12" ht="18" customHeight="1" x14ac:dyDescent="0.4">
      <c r="A14" s="77"/>
      <c r="B14" s="114" t="s">
        <v>18</v>
      </c>
      <c r="C14" s="115"/>
      <c r="D14" s="108" t="s">
        <v>19</v>
      </c>
      <c r="E14" s="109"/>
      <c r="F14" s="110"/>
      <c r="G14" s="108" t="s">
        <v>20</v>
      </c>
      <c r="H14" s="109"/>
      <c r="I14" s="110"/>
      <c r="J14" s="77"/>
      <c r="K14" s="77"/>
      <c r="L14" s="77"/>
    </row>
    <row r="15" spans="1:12" ht="18" customHeight="1" x14ac:dyDescent="0.4">
      <c r="A15" s="77"/>
      <c r="B15" s="114" t="s">
        <v>21</v>
      </c>
      <c r="C15" s="115"/>
      <c r="D15" s="108" t="s">
        <v>22</v>
      </c>
      <c r="E15" s="109"/>
      <c r="F15" s="110"/>
      <c r="G15" s="108" t="s">
        <v>23</v>
      </c>
      <c r="H15" s="109"/>
      <c r="I15" s="110"/>
      <c r="J15" s="77"/>
      <c r="K15" s="77"/>
      <c r="L15" s="77"/>
    </row>
    <row r="16" spans="1:12" ht="18" customHeight="1" x14ac:dyDescent="0.4">
      <c r="A16" s="77"/>
      <c r="B16" s="114" t="s">
        <v>24</v>
      </c>
      <c r="C16" s="115"/>
      <c r="D16" s="116" t="s">
        <v>25</v>
      </c>
      <c r="E16" s="109"/>
      <c r="F16" s="110"/>
      <c r="G16" s="108" t="s">
        <v>26</v>
      </c>
      <c r="H16" s="109"/>
      <c r="I16" s="110"/>
      <c r="J16" s="77"/>
      <c r="K16" s="77"/>
      <c r="L16" s="77"/>
    </row>
    <row r="17" spans="1:9" ht="18" customHeight="1" x14ac:dyDescent="0.4">
      <c r="A17" s="77"/>
      <c r="B17" s="106" t="s">
        <v>27</v>
      </c>
      <c r="C17" s="107"/>
      <c r="D17" s="111" t="s">
        <v>28</v>
      </c>
      <c r="E17" s="112"/>
      <c r="F17" s="113"/>
      <c r="G17" s="111" t="s">
        <v>29</v>
      </c>
      <c r="H17" s="112"/>
      <c r="I17" s="113"/>
    </row>
    <row r="18" spans="1:9" ht="18" customHeight="1" x14ac:dyDescent="0.4">
      <c r="A18" s="77"/>
      <c r="B18" s="90"/>
      <c r="C18" s="90"/>
      <c r="D18" s="91"/>
      <c r="E18" s="91"/>
      <c r="F18" s="91"/>
      <c r="G18" s="91"/>
      <c r="H18" s="91"/>
      <c r="I18" s="91"/>
    </row>
    <row r="19" spans="1:9" ht="18" customHeight="1" x14ac:dyDescent="0.4">
      <c r="A19" s="83" t="s">
        <v>30</v>
      </c>
      <c r="B19" s="89"/>
      <c r="C19" s="89"/>
      <c r="D19" s="89"/>
      <c r="E19" s="77"/>
      <c r="F19" s="77"/>
      <c r="G19" s="77"/>
      <c r="H19" s="77"/>
      <c r="I19" s="77"/>
    </row>
    <row r="20" spans="1:9" ht="18" customHeight="1" x14ac:dyDescent="0.4">
      <c r="A20" s="83" t="s">
        <v>31</v>
      </c>
      <c r="B20" s="89"/>
      <c r="C20" s="89"/>
      <c r="D20" s="89"/>
      <c r="E20" s="77"/>
      <c r="F20" s="77"/>
      <c r="G20" s="77"/>
      <c r="H20" s="77"/>
      <c r="I20" s="77"/>
    </row>
    <row r="21" spans="1:9" ht="18" customHeight="1" x14ac:dyDescent="0.4">
      <c r="A21" s="35" t="s">
        <v>32</v>
      </c>
      <c r="B21" s="36"/>
      <c r="C21" s="36"/>
      <c r="D21" s="36"/>
      <c r="E21" s="77"/>
      <c r="F21" s="77"/>
      <c r="G21" s="77"/>
      <c r="H21" s="77"/>
      <c r="I21" s="77"/>
    </row>
    <row r="23" spans="1:9" ht="18" customHeight="1" x14ac:dyDescent="0.4">
      <c r="A23" s="123" t="s">
        <v>33</v>
      </c>
      <c r="B23" s="124"/>
      <c r="C23" s="124"/>
      <c r="D23" s="124"/>
      <c r="E23" s="124"/>
      <c r="F23" s="124"/>
      <c r="G23" s="124"/>
      <c r="H23" s="124"/>
      <c r="I23" s="124"/>
    </row>
    <row r="25" spans="1:9" ht="18" customHeight="1" x14ac:dyDescent="0.4">
      <c r="A25" s="80" t="s">
        <v>34</v>
      </c>
      <c r="B25" s="77"/>
      <c r="C25" s="77"/>
      <c r="D25" s="77"/>
      <c r="E25" s="77"/>
      <c r="F25" s="77"/>
      <c r="G25" s="77"/>
      <c r="H25" s="77"/>
      <c r="I25" s="77"/>
    </row>
    <row r="26" spans="1:9" ht="18" customHeight="1" x14ac:dyDescent="0.4">
      <c r="A26" s="77" t="s">
        <v>35</v>
      </c>
      <c r="B26" s="77"/>
      <c r="C26" s="77"/>
      <c r="D26" s="77"/>
      <c r="E26" s="77"/>
      <c r="F26" s="77"/>
      <c r="G26" s="77"/>
      <c r="H26" s="77"/>
      <c r="I26" s="77"/>
    </row>
    <row r="27" spans="1:9" ht="18" customHeight="1" x14ac:dyDescent="0.4">
      <c r="A27" s="77"/>
      <c r="B27" s="77"/>
      <c r="C27" s="77"/>
      <c r="D27" s="77"/>
      <c r="E27" s="77"/>
      <c r="F27" s="77"/>
      <c r="G27" s="77"/>
      <c r="H27" s="77"/>
      <c r="I27" s="77"/>
    </row>
    <row r="28" spans="1:9" ht="18" customHeight="1" x14ac:dyDescent="0.4">
      <c r="A28" s="125" t="s">
        <v>36</v>
      </c>
      <c r="B28" s="126"/>
      <c r="C28" s="127"/>
      <c r="D28" s="77"/>
      <c r="E28" s="77"/>
      <c r="F28" s="77"/>
      <c r="G28" s="77"/>
      <c r="H28" s="77"/>
      <c r="I28" s="77"/>
    </row>
    <row r="29" spans="1:9" ht="18" customHeight="1" x14ac:dyDescent="0.4">
      <c r="A29" s="128"/>
      <c r="B29" s="129"/>
      <c r="C29" s="130"/>
      <c r="D29" s="77"/>
      <c r="E29" s="77"/>
      <c r="F29" s="77"/>
      <c r="G29" s="77"/>
      <c r="H29" s="77"/>
      <c r="I29" s="77"/>
    </row>
    <row r="30" spans="1:9" ht="18" customHeight="1" x14ac:dyDescent="0.4">
      <c r="A30" s="132" t="s">
        <v>37</v>
      </c>
      <c r="B30" s="133"/>
      <c r="C30" s="92" t="s">
        <v>38</v>
      </c>
      <c r="D30" s="77"/>
      <c r="E30" s="77"/>
      <c r="F30" s="77"/>
      <c r="G30" s="80" t="s">
        <v>39</v>
      </c>
      <c r="H30" s="77"/>
      <c r="I30" s="77"/>
    </row>
    <row r="31" spans="1:9" ht="18" customHeight="1" x14ac:dyDescent="0.4">
      <c r="A31" s="132" t="s">
        <v>40</v>
      </c>
      <c r="B31" s="133"/>
      <c r="C31" s="92" t="s">
        <v>41</v>
      </c>
      <c r="D31" s="77"/>
      <c r="E31" s="77"/>
      <c r="F31" s="77"/>
      <c r="G31" s="88" t="s">
        <v>42</v>
      </c>
      <c r="H31" s="77"/>
      <c r="I31" s="77"/>
    </row>
    <row r="32" spans="1:9" ht="18" customHeight="1" x14ac:dyDescent="0.4">
      <c r="A32" s="132" t="s">
        <v>43</v>
      </c>
      <c r="B32" s="133"/>
      <c r="C32" s="92" t="s">
        <v>44</v>
      </c>
      <c r="D32" s="77"/>
      <c r="E32" s="77"/>
      <c r="F32" s="77"/>
      <c r="G32" s="77"/>
      <c r="H32" s="77"/>
      <c r="I32" s="77"/>
    </row>
    <row r="33" spans="1:3" ht="18" customHeight="1" x14ac:dyDescent="0.4">
      <c r="A33" s="132" t="s">
        <v>45</v>
      </c>
      <c r="B33" s="133"/>
      <c r="C33" s="92" t="s">
        <v>46</v>
      </c>
    </row>
    <row r="34" spans="1:3" ht="18" customHeight="1" x14ac:dyDescent="0.4">
      <c r="A34" s="132" t="s">
        <v>47</v>
      </c>
      <c r="B34" s="133"/>
      <c r="C34" s="92" t="s">
        <v>48</v>
      </c>
    </row>
    <row r="35" spans="1:3" ht="18" customHeight="1" x14ac:dyDescent="0.4">
      <c r="A35" s="132" t="s">
        <v>49</v>
      </c>
      <c r="B35" s="133"/>
      <c r="C35" s="92" t="s">
        <v>50</v>
      </c>
    </row>
    <row r="37" spans="1:3" ht="18" customHeight="1" x14ac:dyDescent="0.4">
      <c r="A37" s="77" t="s">
        <v>51</v>
      </c>
      <c r="B37" s="77"/>
      <c r="C37" s="77"/>
    </row>
    <row r="39" spans="1:3" ht="18" customHeight="1" x14ac:dyDescent="0.4">
      <c r="A39" s="37" t="s">
        <v>52</v>
      </c>
      <c r="B39" s="77"/>
      <c r="C39" s="77"/>
    </row>
    <row r="40" spans="1:3" ht="18" customHeight="1" x14ac:dyDescent="0.4">
      <c r="A40" s="80" t="s">
        <v>53</v>
      </c>
      <c r="B40" s="77"/>
      <c r="C40" s="77"/>
    </row>
    <row r="42" spans="1:3" ht="18" customHeight="1" x14ac:dyDescent="0.4">
      <c r="A42" s="108" t="s">
        <v>54</v>
      </c>
      <c r="B42" s="110"/>
      <c r="C42" s="23">
        <v>46022</v>
      </c>
    </row>
    <row r="44" spans="1:3" ht="18" customHeight="1" x14ac:dyDescent="0.4">
      <c r="A44" s="37" t="s">
        <v>55</v>
      </c>
      <c r="B44" s="77"/>
      <c r="C44" s="77"/>
    </row>
    <row r="45" spans="1:3" ht="18" customHeight="1" x14ac:dyDescent="0.4">
      <c r="A45" s="77" t="s">
        <v>56</v>
      </c>
      <c r="B45" s="77"/>
      <c r="C45" s="77"/>
    </row>
    <row r="46" spans="1:3" ht="18" customHeight="1" x14ac:dyDescent="0.4">
      <c r="A46" s="77" t="s">
        <v>57</v>
      </c>
      <c r="B46" s="77"/>
      <c r="C46" s="77"/>
    </row>
    <row r="48" spans="1:3" ht="18" customHeight="1" x14ac:dyDescent="0.4">
      <c r="A48" s="108" t="s">
        <v>58</v>
      </c>
      <c r="B48" s="110"/>
      <c r="C48" s="93">
        <v>0.05</v>
      </c>
    </row>
    <row r="50" spans="1:3" ht="18" customHeight="1" x14ac:dyDescent="0.4">
      <c r="A50" s="37" t="s">
        <v>59</v>
      </c>
      <c r="B50" s="77"/>
      <c r="C50" s="77"/>
    </row>
    <row r="51" spans="1:3" ht="18" customHeight="1" x14ac:dyDescent="0.4">
      <c r="A51" s="80" t="s">
        <v>60</v>
      </c>
      <c r="B51" s="77"/>
      <c r="C51" s="77"/>
    </row>
    <row r="52" spans="1:3" ht="18" customHeight="1" x14ac:dyDescent="0.4">
      <c r="A52" s="80" t="s">
        <v>61</v>
      </c>
      <c r="B52" s="77"/>
      <c r="C52" s="77"/>
    </row>
    <row r="53" spans="1:3" ht="18" customHeight="1" x14ac:dyDescent="0.4">
      <c r="A53" s="28"/>
      <c r="B53" s="77"/>
      <c r="C53" s="77"/>
    </row>
    <row r="54" spans="1:3" ht="18" customHeight="1" x14ac:dyDescent="0.4">
      <c r="A54" s="80" t="s">
        <v>62</v>
      </c>
      <c r="B54" s="77"/>
      <c r="C54" s="77"/>
    </row>
    <row r="56" spans="1:3" ht="18" customHeight="1" x14ac:dyDescent="0.4">
      <c r="A56" s="108" t="s">
        <v>63</v>
      </c>
      <c r="B56" s="110"/>
      <c r="C56" s="93">
        <v>0.02</v>
      </c>
    </row>
    <row r="58" spans="1:3" ht="18" customHeight="1" x14ac:dyDescent="0.4">
      <c r="A58" s="37" t="s">
        <v>64</v>
      </c>
      <c r="B58" s="77"/>
      <c r="C58" s="77"/>
    </row>
    <row r="59" spans="1:3" ht="18" customHeight="1" x14ac:dyDescent="0.4">
      <c r="A59" s="79" t="s">
        <v>65</v>
      </c>
      <c r="B59" s="77"/>
      <c r="C59" s="77"/>
    </row>
    <row r="60" spans="1:3" ht="18" customHeight="1" x14ac:dyDescent="0.4">
      <c r="A60" s="79" t="s">
        <v>66</v>
      </c>
      <c r="B60" s="77"/>
      <c r="C60" s="77"/>
    </row>
    <row r="61" spans="1:3" ht="18" customHeight="1" x14ac:dyDescent="0.4">
      <c r="A61" s="79" t="s">
        <v>67</v>
      </c>
      <c r="B61" s="77"/>
      <c r="C61" s="77"/>
    </row>
    <row r="62" spans="1:3" ht="18" customHeight="1" x14ac:dyDescent="0.4">
      <c r="A62" s="77" t="s">
        <v>68</v>
      </c>
      <c r="B62" s="77"/>
      <c r="C62" s="77"/>
    </row>
    <row r="63" spans="1:3" ht="18" customHeight="1" x14ac:dyDescent="0.4">
      <c r="A63" s="80"/>
      <c r="B63" s="77"/>
      <c r="C63" s="77"/>
    </row>
    <row r="64" spans="1:3" ht="18" customHeight="1" x14ac:dyDescent="0.4">
      <c r="A64" s="131" t="str">
        <f>+Calculation!A9</f>
        <v>ความน่าจะเป็นที่จะอยู่จนถึงอายุเกษียณ (ขึ้นกับประสบการณ์บริษัท)</v>
      </c>
      <c r="B64" s="131"/>
      <c r="C64" s="131"/>
    </row>
    <row r="65" spans="1:3" ht="18" customHeight="1" x14ac:dyDescent="0.4">
      <c r="A65" s="81" t="str">
        <f>+Calculation!A10</f>
        <v>ช่วงอายุจาก</v>
      </c>
      <c r="B65" s="81" t="str">
        <f>+Calculation!B10</f>
        <v>ถึงช่วงอายุ</v>
      </c>
      <c r="C65" s="81" t="str">
        <f>+Calculation!C10</f>
        <v>โอกาสที่จะอยู่ถึง</v>
      </c>
    </row>
    <row r="66" spans="1:3" ht="18" customHeight="1" x14ac:dyDescent="0.4">
      <c r="A66" s="81">
        <v>0</v>
      </c>
      <c r="B66" s="81">
        <v>24</v>
      </c>
      <c r="C66" s="94">
        <v>0.2</v>
      </c>
    </row>
    <row r="67" spans="1:3" ht="18" customHeight="1" x14ac:dyDescent="0.4">
      <c r="A67" s="81">
        <v>25</v>
      </c>
      <c r="B67" s="81">
        <v>29</v>
      </c>
      <c r="C67" s="94">
        <v>0.35</v>
      </c>
    </row>
    <row r="68" spans="1:3" ht="18" customHeight="1" x14ac:dyDescent="0.4">
      <c r="A68" s="81">
        <v>30</v>
      </c>
      <c r="B68" s="81">
        <v>34</v>
      </c>
      <c r="C68" s="94">
        <v>0.45</v>
      </c>
    </row>
    <row r="69" spans="1:3" ht="18" customHeight="1" x14ac:dyDescent="0.4">
      <c r="A69" s="81">
        <v>35</v>
      </c>
      <c r="B69" s="81">
        <v>39</v>
      </c>
      <c r="C69" s="94">
        <v>0.6</v>
      </c>
    </row>
    <row r="70" spans="1:3" ht="18" customHeight="1" x14ac:dyDescent="0.4">
      <c r="A70" s="81">
        <v>40</v>
      </c>
      <c r="B70" s="81">
        <v>44</v>
      </c>
      <c r="C70" s="94">
        <v>0.75</v>
      </c>
    </row>
    <row r="71" spans="1:3" ht="18" customHeight="1" x14ac:dyDescent="0.4">
      <c r="A71" s="81">
        <v>45</v>
      </c>
      <c r="B71" s="81">
        <v>49</v>
      </c>
      <c r="C71" s="94">
        <v>0.85</v>
      </c>
    </row>
    <row r="72" spans="1:3" ht="18" customHeight="1" x14ac:dyDescent="0.4">
      <c r="A72" s="81">
        <v>50</v>
      </c>
      <c r="B72" s="81">
        <v>60</v>
      </c>
      <c r="C72" s="94">
        <v>0.95</v>
      </c>
    </row>
    <row r="74" spans="1:3" ht="18" customHeight="1" x14ac:dyDescent="0.4">
      <c r="A74" s="37" t="s">
        <v>69</v>
      </c>
      <c r="B74" s="80"/>
      <c r="C74" s="77"/>
    </row>
    <row r="75" spans="1:3" ht="18" customHeight="1" x14ac:dyDescent="0.4">
      <c r="A75" s="80" t="s">
        <v>70</v>
      </c>
      <c r="B75" s="80"/>
      <c r="C75" s="77"/>
    </row>
    <row r="76" spans="1:3" ht="18" customHeight="1" x14ac:dyDescent="0.4">
      <c r="A76" s="80"/>
      <c r="B76" s="95" t="s">
        <v>71</v>
      </c>
      <c r="C76" s="77"/>
    </row>
    <row r="77" spans="1:3" ht="18" customHeight="1" x14ac:dyDescent="0.4">
      <c r="A77" s="80"/>
      <c r="B77" s="95" t="s">
        <v>72</v>
      </c>
      <c r="C77" s="77"/>
    </row>
    <row r="78" spans="1:3" ht="18" customHeight="1" x14ac:dyDescent="0.4">
      <c r="A78" s="80"/>
      <c r="B78" s="95" t="s">
        <v>73</v>
      </c>
      <c r="C78" s="77"/>
    </row>
    <row r="79" spans="1:3" ht="18" customHeight="1" x14ac:dyDescent="0.4">
      <c r="A79" s="80"/>
      <c r="B79" s="96" t="s">
        <v>74</v>
      </c>
      <c r="C79" s="77"/>
    </row>
    <row r="80" spans="1:3" ht="18" customHeight="1" x14ac:dyDescent="0.4">
      <c r="A80" s="80"/>
      <c r="B80" s="95" t="s">
        <v>75</v>
      </c>
      <c r="C80" s="77"/>
    </row>
    <row r="82" spans="1:5" ht="18" customHeight="1" x14ac:dyDescent="0.4">
      <c r="A82" s="38" t="s">
        <v>76</v>
      </c>
      <c r="B82" s="38" t="s">
        <v>77</v>
      </c>
      <c r="C82" s="38" t="s">
        <v>78</v>
      </c>
      <c r="D82" s="38" t="s">
        <v>79</v>
      </c>
      <c r="E82" s="38" t="s">
        <v>80</v>
      </c>
    </row>
    <row r="83" spans="1:5" ht="18" customHeight="1" x14ac:dyDescent="0.4">
      <c r="A83" s="97" t="s">
        <v>81</v>
      </c>
      <c r="B83" s="98">
        <v>26603</v>
      </c>
      <c r="C83" s="98">
        <v>34316</v>
      </c>
      <c r="D83" s="99">
        <v>20170</v>
      </c>
      <c r="E83" s="97">
        <v>60</v>
      </c>
    </row>
    <row r="84" spans="1:5" ht="18" customHeight="1" x14ac:dyDescent="0.4">
      <c r="A84" s="97" t="s">
        <v>82</v>
      </c>
      <c r="B84" s="98">
        <v>25739</v>
      </c>
      <c r="C84" s="98">
        <v>34883</v>
      </c>
      <c r="D84" s="99">
        <v>40820</v>
      </c>
      <c r="E84" s="97">
        <v>60</v>
      </c>
    </row>
    <row r="85" spans="1:5" ht="18" customHeight="1" x14ac:dyDescent="0.4">
      <c r="A85" s="97" t="s">
        <v>83</v>
      </c>
      <c r="B85" s="98">
        <v>33596</v>
      </c>
      <c r="C85" s="98">
        <v>41801</v>
      </c>
      <c r="D85" s="99">
        <v>25830</v>
      </c>
      <c r="E85" s="97">
        <v>60</v>
      </c>
    </row>
    <row r="86" spans="1:5" ht="18" customHeight="1" x14ac:dyDescent="0.4">
      <c r="A86" s="97" t="s">
        <v>84</v>
      </c>
      <c r="B86" s="98">
        <v>34306</v>
      </c>
      <c r="C86" s="98">
        <v>42201</v>
      </c>
      <c r="D86" s="99">
        <v>12510</v>
      </c>
      <c r="E86" s="97">
        <v>60</v>
      </c>
    </row>
    <row r="89" spans="1:5" ht="18" customHeight="1" x14ac:dyDescent="0.4">
      <c r="A89" s="80" t="s">
        <v>85</v>
      </c>
      <c r="B89" s="77"/>
      <c r="C89" s="77"/>
      <c r="D89" s="77"/>
      <c r="E89" s="77"/>
    </row>
    <row r="90" spans="1:5" ht="18" customHeight="1" x14ac:dyDescent="0.4">
      <c r="A90" s="77" t="s">
        <v>86</v>
      </c>
      <c r="B90" s="39"/>
      <c r="C90" s="82"/>
      <c r="D90" s="77"/>
      <c r="E90" s="77"/>
    </row>
  </sheetData>
  <sheetProtection formatCells="0" formatColumns="0" formatRows="0" insertColumns="0" insertRows="0" insertHyperlinks="0" deleteColumns="0" deleteRows="0" sort="0" autoFilter="0" pivotTables="0"/>
  <mergeCells count="38">
    <mergeCell ref="A3:I3"/>
    <mergeCell ref="A23:I23"/>
    <mergeCell ref="G9:I10"/>
    <mergeCell ref="A64:C64"/>
    <mergeCell ref="A42:B42"/>
    <mergeCell ref="A48:B48"/>
    <mergeCell ref="A56:B56"/>
    <mergeCell ref="A32:B32"/>
    <mergeCell ref="A33:B33"/>
    <mergeCell ref="A34:B34"/>
    <mergeCell ref="A35:B35"/>
    <mergeCell ref="A28:C29"/>
    <mergeCell ref="A30:B30"/>
    <mergeCell ref="A31:B31"/>
    <mergeCell ref="D9:F10"/>
    <mergeCell ref="B14:C14"/>
    <mergeCell ref="D14:F14"/>
    <mergeCell ref="G14:I14"/>
    <mergeCell ref="B11:C11"/>
    <mergeCell ref="G13:I13"/>
    <mergeCell ref="D13:F13"/>
    <mergeCell ref="B13:C13"/>
    <mergeCell ref="B1:L1"/>
    <mergeCell ref="B17:C17"/>
    <mergeCell ref="D11:F11"/>
    <mergeCell ref="G11:I11"/>
    <mergeCell ref="D17:F17"/>
    <mergeCell ref="G17:I17"/>
    <mergeCell ref="B12:C12"/>
    <mergeCell ref="D12:F12"/>
    <mergeCell ref="G12:I12"/>
    <mergeCell ref="B15:C15"/>
    <mergeCell ref="B16:C16"/>
    <mergeCell ref="G15:I15"/>
    <mergeCell ref="G16:I16"/>
    <mergeCell ref="D15:F15"/>
    <mergeCell ref="D16:F16"/>
    <mergeCell ref="B9:C10"/>
  </mergeCells>
  <hyperlinks>
    <hyperlink ref="A21:D21" r:id="rId1" display="7. ศึกษาการคำนวณผลประโยชน์พนักงานตามมาตรฐานการบัญชีฉบับที่ 19 ด้วยหลักคณิตศาสตร์ประกันภัยเพิ่มเติมได้ที่ www.actuarialbiz.com/th/knowledge" xr:uid="{E971A460-D879-4FB0-AF3B-587733D9514C}"/>
    <hyperlink ref="G31" r:id="rId2" xr:uid="{697D5F5D-0675-4D03-8D33-5712271FC28A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854E9-B21E-472C-BF8C-D3E4ADC26F71}">
  <dimension ref="A1:O43"/>
  <sheetViews>
    <sheetView showGridLines="0" zoomScaleNormal="100" zoomScaleSheetLayoutView="50" workbookViewId="0"/>
  </sheetViews>
  <sheetFormatPr defaultColWidth="17.59765625" defaultRowHeight="18" customHeight="1" x14ac:dyDescent="0.4"/>
  <cols>
    <col min="1" max="5" width="17.59765625" style="8"/>
    <col min="6" max="6" width="19.69921875" style="8" customWidth="1"/>
    <col min="7" max="10" width="17.59765625" style="8"/>
    <col min="11" max="11" width="17.59765625" style="11"/>
    <col min="12" max="12" width="17.59765625" style="17"/>
    <col min="13" max="16384" width="17.59765625" style="8"/>
  </cols>
  <sheetData>
    <row r="1" spans="1:15" ht="52.5" customHeight="1" x14ac:dyDescent="0.4">
      <c r="A1" s="4"/>
      <c r="B1" s="135" t="s">
        <v>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7"/>
    </row>
    <row r="2" spans="1:15" ht="18" customHeight="1" x14ac:dyDescent="0.4">
      <c r="A2" s="29" t="s">
        <v>87</v>
      </c>
      <c r="B2" s="9"/>
      <c r="K2" s="8"/>
      <c r="L2" s="8"/>
    </row>
    <row r="3" spans="1:15" ht="18" customHeight="1" x14ac:dyDescent="0.4">
      <c r="B3" s="9"/>
      <c r="E3" s="21"/>
      <c r="K3" s="8"/>
      <c r="L3" s="8"/>
    </row>
    <row r="4" spans="1:15" ht="18" customHeight="1" x14ac:dyDescent="0.4">
      <c r="A4" s="136" t="s">
        <v>54</v>
      </c>
      <c r="B4" s="137"/>
      <c r="C4" s="23">
        <v>46022</v>
      </c>
      <c r="E4" s="69" t="s">
        <v>88</v>
      </c>
      <c r="K4" s="125" t="s">
        <v>36</v>
      </c>
      <c r="L4" s="126"/>
      <c r="M4" s="127"/>
    </row>
    <row r="5" spans="1:15" ht="18" customHeight="1" x14ac:dyDescent="0.4">
      <c r="A5" s="136" t="s">
        <v>89</v>
      </c>
      <c r="B5" s="137"/>
      <c r="C5" s="20">
        <v>0.05</v>
      </c>
      <c r="E5" s="10" t="s">
        <v>90</v>
      </c>
      <c r="K5" s="128"/>
      <c r="L5" s="129"/>
      <c r="M5" s="130"/>
    </row>
    <row r="6" spans="1:15" ht="18" customHeight="1" x14ac:dyDescent="0.4">
      <c r="A6" s="136" t="s">
        <v>63</v>
      </c>
      <c r="B6" s="137"/>
      <c r="C6" s="20">
        <v>0.02</v>
      </c>
      <c r="E6" s="69" t="s">
        <v>91</v>
      </c>
      <c r="F6" s="71"/>
      <c r="G6" s="71"/>
      <c r="H6" s="71"/>
      <c r="I6" s="71"/>
      <c r="K6" s="132" t="s">
        <v>37</v>
      </c>
      <c r="L6" s="133"/>
      <c r="M6" s="92" t="s">
        <v>38</v>
      </c>
    </row>
    <row r="7" spans="1:15" ht="18" customHeight="1" x14ac:dyDescent="0.4">
      <c r="E7" s="70" t="s">
        <v>92</v>
      </c>
      <c r="F7" s="71"/>
      <c r="G7" s="71"/>
      <c r="H7" s="71"/>
      <c r="I7" s="71"/>
      <c r="K7" s="132" t="s">
        <v>40</v>
      </c>
      <c r="L7" s="133"/>
      <c r="M7" s="92" t="s">
        <v>41</v>
      </c>
    </row>
    <row r="8" spans="1:15" ht="18" customHeight="1" x14ac:dyDescent="0.4">
      <c r="E8" s="70"/>
      <c r="F8" s="70"/>
      <c r="G8" s="70"/>
      <c r="H8" s="70"/>
      <c r="I8" s="71"/>
      <c r="K8" s="132" t="s">
        <v>43</v>
      </c>
      <c r="L8" s="133"/>
      <c r="M8" s="92" t="s">
        <v>44</v>
      </c>
    </row>
    <row r="9" spans="1:15" ht="18" customHeight="1" x14ac:dyDescent="0.4">
      <c r="A9" s="134" t="s">
        <v>93</v>
      </c>
      <c r="B9" s="134"/>
      <c r="C9" s="134"/>
      <c r="F9" s="71"/>
      <c r="H9" s="71"/>
      <c r="I9" s="71"/>
      <c r="K9" s="132" t="s">
        <v>45</v>
      </c>
      <c r="L9" s="133"/>
      <c r="M9" s="92" t="s">
        <v>46</v>
      </c>
    </row>
    <row r="10" spans="1:15" ht="18" customHeight="1" x14ac:dyDescent="0.4">
      <c r="A10" s="6" t="s">
        <v>94</v>
      </c>
      <c r="B10" s="6" t="s">
        <v>95</v>
      </c>
      <c r="C10" s="6" t="s">
        <v>96</v>
      </c>
      <c r="F10" s="71"/>
      <c r="G10" s="71"/>
      <c r="H10" s="71"/>
      <c r="I10" s="71"/>
      <c r="K10" s="132" t="s">
        <v>47</v>
      </c>
      <c r="L10" s="133"/>
      <c r="M10" s="92" t="s">
        <v>48</v>
      </c>
    </row>
    <row r="11" spans="1:15" ht="18" customHeight="1" x14ac:dyDescent="0.4">
      <c r="A11" s="6">
        <v>0</v>
      </c>
      <c r="B11" s="6">
        <v>24</v>
      </c>
      <c r="C11" s="78">
        <v>0.2</v>
      </c>
      <c r="K11" s="132" t="s">
        <v>49</v>
      </c>
      <c r="L11" s="133"/>
      <c r="M11" s="92" t="s">
        <v>50</v>
      </c>
    </row>
    <row r="12" spans="1:15" ht="18" customHeight="1" x14ac:dyDescent="0.4">
      <c r="A12" s="6">
        <v>25</v>
      </c>
      <c r="B12" s="6">
        <v>29</v>
      </c>
      <c r="C12" s="78">
        <v>0.35</v>
      </c>
      <c r="E12" s="69" t="s">
        <v>97</v>
      </c>
      <c r="K12" s="8"/>
      <c r="L12" s="8"/>
    </row>
    <row r="13" spans="1:15" ht="18" customHeight="1" x14ac:dyDescent="0.4">
      <c r="A13" s="6">
        <v>30</v>
      </c>
      <c r="B13" s="6">
        <v>34</v>
      </c>
      <c r="C13" s="78">
        <v>0.45</v>
      </c>
      <c r="E13" s="69" t="s">
        <v>98</v>
      </c>
      <c r="K13" s="8"/>
      <c r="L13" s="8"/>
    </row>
    <row r="14" spans="1:15" ht="18" customHeight="1" x14ac:dyDescent="0.4">
      <c r="A14" s="6">
        <v>35</v>
      </c>
      <c r="B14" s="6">
        <v>39</v>
      </c>
      <c r="C14" s="78">
        <v>0.6</v>
      </c>
      <c r="E14" s="69"/>
      <c r="K14" s="8"/>
      <c r="L14" s="8"/>
    </row>
    <row r="15" spans="1:15" ht="18" customHeight="1" x14ac:dyDescent="0.4">
      <c r="A15" s="6">
        <v>40</v>
      </c>
      <c r="B15" s="6">
        <v>44</v>
      </c>
      <c r="C15" s="78">
        <v>0.75</v>
      </c>
      <c r="K15" s="8"/>
      <c r="L15" s="8"/>
    </row>
    <row r="16" spans="1:15" ht="18" customHeight="1" x14ac:dyDescent="0.4">
      <c r="A16" s="6">
        <v>45</v>
      </c>
      <c r="B16" s="6">
        <v>49</v>
      </c>
      <c r="C16" s="78">
        <v>0.85</v>
      </c>
      <c r="K16" s="8"/>
      <c r="L16" s="73"/>
      <c r="M16" s="73"/>
      <c r="N16" s="73"/>
    </row>
    <row r="17" spans="1:13" ht="18" customHeight="1" x14ac:dyDescent="0.4">
      <c r="A17" s="6">
        <v>50</v>
      </c>
      <c r="B17" s="6">
        <v>60</v>
      </c>
      <c r="C17" s="78">
        <v>0.95</v>
      </c>
      <c r="K17" s="8"/>
      <c r="L17" s="73"/>
      <c r="M17" s="73"/>
    </row>
    <row r="18" spans="1:13" ht="21" customHeight="1" x14ac:dyDescent="0.4">
      <c r="K18" s="8"/>
      <c r="L18" s="73"/>
      <c r="M18" s="73"/>
    </row>
    <row r="19" spans="1:13" ht="18" customHeight="1" x14ac:dyDescent="0.4">
      <c r="K19" s="8"/>
      <c r="L19" s="73"/>
      <c r="M19" s="73"/>
    </row>
    <row r="20" spans="1:13" ht="18" customHeight="1" x14ac:dyDescent="0.4">
      <c r="B20" s="72" t="s">
        <v>99</v>
      </c>
      <c r="K20" s="8"/>
    </row>
    <row r="21" spans="1:13" ht="18" customHeight="1" x14ac:dyDescent="0.4">
      <c r="H21" s="12"/>
      <c r="I21" s="12"/>
      <c r="J21" s="11"/>
      <c r="K21" s="8"/>
      <c r="L21" s="8"/>
      <c r="M21" s="13"/>
    </row>
    <row r="22" spans="1:13" ht="34.950000000000003" customHeight="1" x14ac:dyDescent="0.4">
      <c r="A22" s="25" t="s">
        <v>76</v>
      </c>
      <c r="B22" s="26" t="s">
        <v>100</v>
      </c>
      <c r="C22" s="26" t="s">
        <v>101</v>
      </c>
      <c r="D22" s="26" t="s">
        <v>102</v>
      </c>
      <c r="E22" s="25" t="s">
        <v>103</v>
      </c>
      <c r="F22" s="26" t="s">
        <v>104</v>
      </c>
      <c r="G22" s="25" t="s">
        <v>105</v>
      </c>
      <c r="H22" s="26" t="s">
        <v>106</v>
      </c>
      <c r="I22" s="26" t="s">
        <v>107</v>
      </c>
      <c r="J22" s="26" t="s">
        <v>108</v>
      </c>
      <c r="K22" s="26" t="s">
        <v>109</v>
      </c>
      <c r="L22" s="26" t="str">
        <f>"ภาระผูกพัน ณ"&amp;CHAR(10)&amp;TEXT(C4,"[$-th-th]dd mmmm ")&amp;YEAR(C4)+543</f>
        <v>ภาระผูกพัน ณ
31 ธันวาคม 2568</v>
      </c>
    </row>
    <row r="23" spans="1:13" ht="18" customHeight="1" x14ac:dyDescent="0.4">
      <c r="A23" s="18" t="s">
        <v>81</v>
      </c>
      <c r="B23" s="24">
        <v>26603</v>
      </c>
      <c r="C23" s="24">
        <v>34316</v>
      </c>
      <c r="D23" s="19">
        <v>20170</v>
      </c>
      <c r="E23" s="18">
        <v>60</v>
      </c>
      <c r="F23" s="15">
        <f>IF(B23="","",IF(G23&gt;=60,1,IF(G23&gt;=$A$17,$C$17,IF(G23&gt;=$A$16,$C$16,IF(G23&gt;=$A$15,$C$15,IF(G23&gt;=$A$14,$C$14,IF(G23&gt;=$A$13,$C$13,IF(G23&gt;=$A$12,$C$12,IF(G23&gt;=$A$11,$C$11,0)))))))))</f>
        <v>0.95</v>
      </c>
      <c r="G23" s="16">
        <f t="shared" ref="G23:G27" si="0">IF(B23="","",YEARFRAC(B23,$C$4,3))</f>
        <v>53.202739726027396</v>
      </c>
      <c r="H23" s="16">
        <f t="shared" ref="H23:H27" si="1">IF(C23="","",YEARFRAC(C23,$C$4,3))</f>
        <v>32.07123287671233</v>
      </c>
      <c r="I23" s="16">
        <f t="shared" ref="I23:I27" si="2">IF(E23="","",MAX(E23,G23)-YEARFRAC(B23,C23,3))</f>
        <v>38.868493150684927</v>
      </c>
      <c r="J23" s="16">
        <f t="shared" ref="J23:J27" si="3">IFERROR(I23-H23,"")</f>
        <v>6.7972602739725971</v>
      </c>
      <c r="K23" s="16">
        <f>IF(I23&gt;=20,400/30,IF(I23&gt;=10,10,IF(I23&gt;=6,8,IF(I23&gt;=3,6,IF(I23&gt;=1,3,IF(I23&gt;=4/12,1,""))))))</f>
        <v>13.333333333333334</v>
      </c>
      <c r="L23" s="27">
        <f t="shared" ref="L23:L27" si="4">IFERROR(D23*F23*K23*(H23/I23)*((1+$C$5)/(1+$C$6))^(J23),0)</f>
        <v>256718.85441287915</v>
      </c>
      <c r="M23" s="14"/>
    </row>
    <row r="24" spans="1:13" ht="18" customHeight="1" x14ac:dyDescent="0.4">
      <c r="A24" s="18" t="s">
        <v>82</v>
      </c>
      <c r="B24" s="24">
        <v>25739</v>
      </c>
      <c r="C24" s="24">
        <v>34883</v>
      </c>
      <c r="D24" s="19">
        <v>40820</v>
      </c>
      <c r="E24" s="18">
        <v>60</v>
      </c>
      <c r="F24" s="15">
        <f t="shared" ref="F24:F41" si="5">IF(B24="","",IF(G24&gt;=60,1,IF(G24&gt;=$A$17,$C$17,IF(G24&gt;=$A$16,$C$16,IF(G24&gt;=$A$15,$C$15,IF(G24&gt;=$A$14,$C$14,IF(G24&gt;=$A$13,$C$13,IF(G24&gt;=$A$12,$C$12,IF(G24&gt;=$A$11,$C$11,0)))))))))</f>
        <v>0.95</v>
      </c>
      <c r="G24" s="16">
        <f t="shared" si="0"/>
        <v>55.56986301369863</v>
      </c>
      <c r="H24" s="16">
        <f t="shared" si="1"/>
        <v>30.517808219178082</v>
      </c>
      <c r="I24" s="16">
        <f t="shared" si="2"/>
        <v>34.947945205479456</v>
      </c>
      <c r="J24" s="16">
        <f t="shared" si="3"/>
        <v>4.430136986301374</v>
      </c>
      <c r="K24" s="16">
        <f t="shared" ref="K24:K41" si="6">IF(I24&gt;=20,400/30,IF(I24&gt;=10,10,IF(I24&gt;=6,8,IF(I24&gt;=3,6,IF(I24&gt;=1,3,IF(I24&gt;=4/12,1,""))))))</f>
        <v>13.333333333333334</v>
      </c>
      <c r="L24" s="27">
        <f t="shared" si="4"/>
        <v>513379.58452209004</v>
      </c>
      <c r="M24" s="14"/>
    </row>
    <row r="25" spans="1:13" ht="18" customHeight="1" x14ac:dyDescent="0.4">
      <c r="A25" s="18" t="s">
        <v>83</v>
      </c>
      <c r="B25" s="24">
        <v>33596</v>
      </c>
      <c r="C25" s="24">
        <v>41801</v>
      </c>
      <c r="D25" s="19">
        <v>25830</v>
      </c>
      <c r="E25" s="18">
        <v>60</v>
      </c>
      <c r="F25" s="15">
        <f t="shared" si="5"/>
        <v>0.45</v>
      </c>
      <c r="G25" s="16">
        <f t="shared" si="0"/>
        <v>34.043835616438358</v>
      </c>
      <c r="H25" s="16">
        <f t="shared" si="1"/>
        <v>11.564383561643835</v>
      </c>
      <c r="I25" s="16">
        <f t="shared" si="2"/>
        <v>37.520547945205479</v>
      </c>
      <c r="J25" s="16">
        <f t="shared" si="3"/>
        <v>25.956164383561642</v>
      </c>
      <c r="K25" s="16">
        <f t="shared" si="6"/>
        <v>13.333333333333334</v>
      </c>
      <c r="L25" s="27">
        <f t="shared" si="4"/>
        <v>101366.49500870847</v>
      </c>
      <c r="M25" s="14"/>
    </row>
    <row r="26" spans="1:13" ht="18" customHeight="1" x14ac:dyDescent="0.4">
      <c r="A26" s="18" t="s">
        <v>84</v>
      </c>
      <c r="B26" s="24">
        <v>34306</v>
      </c>
      <c r="C26" s="24">
        <v>42201</v>
      </c>
      <c r="D26" s="19">
        <v>12510</v>
      </c>
      <c r="E26" s="18">
        <v>60</v>
      </c>
      <c r="F26" s="15">
        <f t="shared" si="5"/>
        <v>0.45</v>
      </c>
      <c r="G26" s="16">
        <f t="shared" si="0"/>
        <v>32.098630136986301</v>
      </c>
      <c r="H26" s="16">
        <f t="shared" si="1"/>
        <v>10.468493150684932</v>
      </c>
      <c r="I26" s="16">
        <f t="shared" si="2"/>
        <v>38.369863013698634</v>
      </c>
      <c r="J26" s="16">
        <f t="shared" si="3"/>
        <v>27.901369863013702</v>
      </c>
      <c r="K26" s="16">
        <f t="shared" si="6"/>
        <v>13.333333333333334</v>
      </c>
      <c r="L26" s="27">
        <f t="shared" si="4"/>
        <v>45978.667603641523</v>
      </c>
      <c r="M26" s="14"/>
    </row>
    <row r="27" spans="1:13" ht="18" customHeight="1" x14ac:dyDescent="0.4">
      <c r="A27" s="18" t="s">
        <v>110</v>
      </c>
      <c r="B27" s="24">
        <v>25760</v>
      </c>
      <c r="C27" s="24">
        <v>32840</v>
      </c>
      <c r="D27" s="19">
        <v>16100</v>
      </c>
      <c r="E27" s="18">
        <v>60</v>
      </c>
      <c r="F27" s="15">
        <f t="shared" si="5"/>
        <v>0.95</v>
      </c>
      <c r="G27" s="16">
        <f t="shared" si="0"/>
        <v>55.512328767123286</v>
      </c>
      <c r="H27" s="16">
        <f t="shared" si="1"/>
        <v>36.115068493150687</v>
      </c>
      <c r="I27" s="16">
        <f t="shared" si="2"/>
        <v>40.602739726027394</v>
      </c>
      <c r="J27" s="16">
        <f t="shared" si="3"/>
        <v>4.487671232876707</v>
      </c>
      <c r="K27" s="16">
        <f t="shared" si="6"/>
        <v>13.333333333333334</v>
      </c>
      <c r="L27" s="27">
        <f t="shared" si="4"/>
        <v>206593.75343265373</v>
      </c>
      <c r="M27" s="14"/>
    </row>
    <row r="28" spans="1:13" ht="18" customHeight="1" x14ac:dyDescent="0.4">
      <c r="A28" s="18" t="s">
        <v>111</v>
      </c>
      <c r="B28" s="24">
        <v>26641</v>
      </c>
      <c r="C28" s="24">
        <v>33605</v>
      </c>
      <c r="D28" s="19">
        <v>30940</v>
      </c>
      <c r="E28" s="18">
        <v>60</v>
      </c>
      <c r="F28" s="15">
        <f t="shared" si="5"/>
        <v>0.95</v>
      </c>
      <c r="G28" s="16">
        <f t="shared" ref="G28" si="7">IF(B28="","",YEARFRAC(B28,$C$4,3))</f>
        <v>53.098630136986301</v>
      </c>
      <c r="H28" s="16">
        <f t="shared" ref="H28" si="8">IF(C28="","",YEARFRAC(C28,$C$4,3))</f>
        <v>34.019178082191779</v>
      </c>
      <c r="I28" s="16">
        <f t="shared" ref="I28" si="9">IF(E28="","",MAX(E28,G28)-YEARFRAC(B28,C28,3))</f>
        <v>40.920547945205485</v>
      </c>
      <c r="J28" s="16">
        <f t="shared" ref="J28" si="10">IFERROR(I28-H28,"")</f>
        <v>6.9013698630137057</v>
      </c>
      <c r="K28" s="16">
        <f t="shared" si="6"/>
        <v>13.333333333333334</v>
      </c>
      <c r="L28" s="27">
        <f t="shared" ref="L28" si="11">IFERROR(D28*F28*K28*(H28/I28)*((1+$C$5)/(1+$C$6))^(J28),0)</f>
        <v>397967.17411242018</v>
      </c>
      <c r="M28" s="14"/>
    </row>
    <row r="29" spans="1:13" ht="18" customHeight="1" x14ac:dyDescent="0.4">
      <c r="A29" s="18" t="s">
        <v>112</v>
      </c>
      <c r="B29" s="24">
        <v>25851</v>
      </c>
      <c r="C29" s="24">
        <v>32630</v>
      </c>
      <c r="D29" s="19">
        <v>84590</v>
      </c>
      <c r="E29" s="18">
        <v>60</v>
      </c>
      <c r="F29" s="15">
        <f t="shared" si="5"/>
        <v>0.95</v>
      </c>
      <c r="G29" s="16">
        <f t="shared" ref="G29:G41" si="12">IF(B29="","",YEARFRAC(B29,$C$4,3))</f>
        <v>55.263013698630139</v>
      </c>
      <c r="H29" s="16">
        <f t="shared" ref="H29:H41" si="13">IF(C29="","",YEARFRAC(C29,$C$4,3))</f>
        <v>36.69041095890411</v>
      </c>
      <c r="I29" s="16">
        <f t="shared" ref="I29:I41" si="14">IF(E29="","",MAX(E29,G29)-YEARFRAC(B29,C29,3))</f>
        <v>41.427397260273978</v>
      </c>
      <c r="J29" s="16">
        <f t="shared" ref="J29:J41" si="15">IFERROR(I29-H29,"")</f>
        <v>4.7369863013698676</v>
      </c>
      <c r="K29" s="16">
        <f t="shared" si="6"/>
        <v>13.333333333333334</v>
      </c>
      <c r="L29" s="27">
        <f t="shared" ref="L29:L41" si="16">IFERROR(D29*F29*K29*(H29/I29)*((1+$C$5)/(1+$C$6))^(J29),0)</f>
        <v>1088631.3021303462</v>
      </c>
      <c r="M29" s="14"/>
    </row>
    <row r="30" spans="1:13" ht="18" customHeight="1" x14ac:dyDescent="0.4">
      <c r="A30" s="18" t="s">
        <v>113</v>
      </c>
      <c r="B30" s="24">
        <v>30374</v>
      </c>
      <c r="C30" s="24">
        <v>42705</v>
      </c>
      <c r="D30" s="19">
        <v>185400</v>
      </c>
      <c r="E30" s="18">
        <v>60</v>
      </c>
      <c r="F30" s="15">
        <f t="shared" si="5"/>
        <v>0.75</v>
      </c>
      <c r="G30" s="16">
        <f t="shared" si="12"/>
        <v>42.871232876712327</v>
      </c>
      <c r="H30" s="16">
        <f t="shared" si="13"/>
        <v>9.087671232876712</v>
      </c>
      <c r="I30" s="16">
        <f t="shared" si="14"/>
        <v>26.216438356164382</v>
      </c>
      <c r="J30" s="16">
        <f t="shared" si="15"/>
        <v>17.12876712328767</v>
      </c>
      <c r="K30" s="16">
        <f t="shared" si="6"/>
        <v>13.333333333333334</v>
      </c>
      <c r="L30" s="27">
        <f t="shared" si="16"/>
        <v>1055905.0736758632</v>
      </c>
      <c r="M30" s="14"/>
    </row>
    <row r="31" spans="1:13" ht="18" customHeight="1" x14ac:dyDescent="0.4">
      <c r="A31" s="18" t="s">
        <v>114</v>
      </c>
      <c r="B31" s="24">
        <v>36003</v>
      </c>
      <c r="C31" s="24">
        <v>44819</v>
      </c>
      <c r="D31" s="19">
        <v>31000</v>
      </c>
      <c r="E31" s="18">
        <v>60</v>
      </c>
      <c r="F31" s="15">
        <f t="shared" si="5"/>
        <v>0.35</v>
      </c>
      <c r="G31" s="16">
        <f t="shared" si="12"/>
        <v>27.449315068493149</v>
      </c>
      <c r="H31" s="16">
        <f t="shared" si="13"/>
        <v>3.2958904109589042</v>
      </c>
      <c r="I31" s="16">
        <f t="shared" si="14"/>
        <v>35.846575342465755</v>
      </c>
      <c r="J31" s="16">
        <f t="shared" si="15"/>
        <v>32.550684931506851</v>
      </c>
      <c r="K31" s="16">
        <f t="shared" si="6"/>
        <v>13.333333333333334</v>
      </c>
      <c r="L31" s="27">
        <f t="shared" si="16"/>
        <v>34172.620472138806</v>
      </c>
      <c r="M31" s="14"/>
    </row>
    <row r="32" spans="1:13" ht="18" customHeight="1" x14ac:dyDescent="0.4">
      <c r="A32" s="18" t="s">
        <v>115</v>
      </c>
      <c r="B32" s="24">
        <v>30010</v>
      </c>
      <c r="C32" s="24">
        <v>41456</v>
      </c>
      <c r="D32" s="19">
        <v>377000</v>
      </c>
      <c r="E32" s="18">
        <v>60</v>
      </c>
      <c r="F32" s="15">
        <f t="shared" si="5"/>
        <v>0.75</v>
      </c>
      <c r="G32" s="16">
        <f t="shared" si="12"/>
        <v>43.868493150684934</v>
      </c>
      <c r="H32" s="16">
        <f t="shared" si="13"/>
        <v>12.509589041095891</v>
      </c>
      <c r="I32" s="16">
        <f t="shared" si="14"/>
        <v>28.641095890410959</v>
      </c>
      <c r="J32" s="16">
        <f t="shared" si="15"/>
        <v>16.131506849315066</v>
      </c>
      <c r="K32" s="16">
        <f t="shared" si="6"/>
        <v>13.333333333333334</v>
      </c>
      <c r="L32" s="27">
        <f t="shared" si="16"/>
        <v>2628308.5933306455</v>
      </c>
      <c r="M32" s="14"/>
    </row>
    <row r="33" spans="1:13" ht="18" customHeight="1" x14ac:dyDescent="0.4">
      <c r="A33" s="18" t="s">
        <v>116</v>
      </c>
      <c r="B33" s="24">
        <v>29888</v>
      </c>
      <c r="C33" s="24">
        <v>43405</v>
      </c>
      <c r="D33" s="19">
        <v>15750</v>
      </c>
      <c r="E33" s="18">
        <v>60</v>
      </c>
      <c r="F33" s="15">
        <f t="shared" si="5"/>
        <v>0.75</v>
      </c>
      <c r="G33" s="16">
        <f t="shared" si="12"/>
        <v>44.202739726027396</v>
      </c>
      <c r="H33" s="16">
        <f t="shared" si="13"/>
        <v>7.1698630136986301</v>
      </c>
      <c r="I33" s="16">
        <f t="shared" si="14"/>
        <v>22.967123287671235</v>
      </c>
      <c r="J33" s="16">
        <f t="shared" si="15"/>
        <v>15.797260273972604</v>
      </c>
      <c r="K33" s="16">
        <f t="shared" si="6"/>
        <v>13.333333333333334</v>
      </c>
      <c r="L33" s="27">
        <f t="shared" si="16"/>
        <v>77724.607093447004</v>
      </c>
    </row>
    <row r="34" spans="1:13" ht="18" customHeight="1" x14ac:dyDescent="0.4">
      <c r="A34" s="18" t="s">
        <v>117</v>
      </c>
      <c r="B34" s="24">
        <v>27412</v>
      </c>
      <c r="C34" s="24">
        <v>44144</v>
      </c>
      <c r="D34" s="19">
        <v>95000</v>
      </c>
      <c r="E34" s="18">
        <v>60</v>
      </c>
      <c r="F34" s="15">
        <f t="shared" si="5"/>
        <v>0.95</v>
      </c>
      <c r="G34" s="16">
        <f t="shared" si="12"/>
        <v>50.986301369863014</v>
      </c>
      <c r="H34" s="16">
        <f t="shared" si="13"/>
        <v>5.1452054794520548</v>
      </c>
      <c r="I34" s="16">
        <f t="shared" si="14"/>
        <v>14.158904109589038</v>
      </c>
      <c r="J34" s="16">
        <f t="shared" si="15"/>
        <v>9.0136986301369824</v>
      </c>
      <c r="K34" s="16">
        <f t="shared" si="6"/>
        <v>10</v>
      </c>
      <c r="L34" s="27">
        <f t="shared" si="16"/>
        <v>425887.49958791671</v>
      </c>
      <c r="M34" s="14"/>
    </row>
    <row r="35" spans="1:13" ht="18" customHeight="1" x14ac:dyDescent="0.4">
      <c r="A35" s="18" t="s">
        <v>118</v>
      </c>
      <c r="B35" s="24">
        <v>28077</v>
      </c>
      <c r="C35" s="24">
        <v>44858</v>
      </c>
      <c r="D35" s="19">
        <v>40000</v>
      </c>
      <c r="E35" s="18">
        <v>60</v>
      </c>
      <c r="F35" s="15">
        <f t="shared" si="5"/>
        <v>0.85</v>
      </c>
      <c r="G35" s="16">
        <f t="shared" si="12"/>
        <v>49.164383561643838</v>
      </c>
      <c r="H35" s="16">
        <f t="shared" si="13"/>
        <v>3.1890410958904107</v>
      </c>
      <c r="I35" s="16">
        <f t="shared" si="14"/>
        <v>14.024657534246572</v>
      </c>
      <c r="J35" s="16">
        <f t="shared" si="15"/>
        <v>10.835616438356162</v>
      </c>
      <c r="K35" s="16">
        <f t="shared" si="6"/>
        <v>10</v>
      </c>
      <c r="L35" s="27">
        <f t="shared" si="16"/>
        <v>105841.92320315179</v>
      </c>
      <c r="M35" s="14"/>
    </row>
    <row r="36" spans="1:13" ht="18" customHeight="1" x14ac:dyDescent="0.4">
      <c r="A36" s="18" t="s">
        <v>119</v>
      </c>
      <c r="B36" s="24">
        <v>30844</v>
      </c>
      <c r="C36" s="24">
        <v>45563</v>
      </c>
      <c r="D36" s="19">
        <v>30750</v>
      </c>
      <c r="E36" s="18">
        <v>60</v>
      </c>
      <c r="F36" s="15">
        <f t="shared" si="5"/>
        <v>0.75</v>
      </c>
      <c r="G36" s="16">
        <f t="shared" si="12"/>
        <v>41.583561643835615</v>
      </c>
      <c r="H36" s="16">
        <f t="shared" si="13"/>
        <v>1.2575342465753425</v>
      </c>
      <c r="I36" s="16">
        <f t="shared" si="14"/>
        <v>19.673972602739724</v>
      </c>
      <c r="J36" s="16">
        <f t="shared" si="15"/>
        <v>18.416438356164381</v>
      </c>
      <c r="K36" s="16">
        <f t="shared" si="6"/>
        <v>10</v>
      </c>
      <c r="L36" s="27">
        <f t="shared" si="16"/>
        <v>25140.912083331059</v>
      </c>
      <c r="M36" s="14"/>
    </row>
    <row r="37" spans="1:13" ht="18" customHeight="1" x14ac:dyDescent="0.4">
      <c r="A37" s="18" t="s">
        <v>120</v>
      </c>
      <c r="B37" s="24">
        <v>26849</v>
      </c>
      <c r="C37" s="24">
        <v>38998</v>
      </c>
      <c r="D37" s="19">
        <v>15450</v>
      </c>
      <c r="E37" s="18">
        <v>60</v>
      </c>
      <c r="F37" s="15">
        <f t="shared" si="5"/>
        <v>0.95</v>
      </c>
      <c r="G37" s="16">
        <f t="shared" si="12"/>
        <v>52.528767123287672</v>
      </c>
      <c r="H37" s="16">
        <f t="shared" si="13"/>
        <v>19.243835616438357</v>
      </c>
      <c r="I37" s="16">
        <f t="shared" si="14"/>
        <v>26.715068493150682</v>
      </c>
      <c r="J37" s="16">
        <f t="shared" si="15"/>
        <v>7.4712328767123246</v>
      </c>
      <c r="K37" s="16">
        <f t="shared" si="6"/>
        <v>13.333333333333334</v>
      </c>
      <c r="L37" s="27">
        <f t="shared" si="16"/>
        <v>175058.20618336252</v>
      </c>
      <c r="M37" s="14"/>
    </row>
    <row r="38" spans="1:13" ht="18" customHeight="1" x14ac:dyDescent="0.4">
      <c r="A38" s="18" t="s">
        <v>121</v>
      </c>
      <c r="B38" s="24">
        <v>30121</v>
      </c>
      <c r="C38" s="24">
        <v>39538</v>
      </c>
      <c r="D38" s="19">
        <v>27000</v>
      </c>
      <c r="E38" s="18">
        <v>60</v>
      </c>
      <c r="F38" s="15">
        <f t="shared" si="5"/>
        <v>0.75</v>
      </c>
      <c r="G38" s="16">
        <f t="shared" si="12"/>
        <v>43.564383561643837</v>
      </c>
      <c r="H38" s="16">
        <f t="shared" si="13"/>
        <v>17.764383561643836</v>
      </c>
      <c r="I38" s="16">
        <f t="shared" si="14"/>
        <v>34.200000000000003</v>
      </c>
      <c r="J38" s="16">
        <f t="shared" si="15"/>
        <v>16.435616438356167</v>
      </c>
      <c r="K38" s="16">
        <f t="shared" si="6"/>
        <v>13.333333333333334</v>
      </c>
      <c r="L38" s="27">
        <f t="shared" si="16"/>
        <v>225838.44121233714</v>
      </c>
      <c r="M38" s="14"/>
    </row>
    <row r="39" spans="1:13" ht="18" customHeight="1" x14ac:dyDescent="0.4">
      <c r="A39" s="18" t="s">
        <v>122</v>
      </c>
      <c r="B39" s="24">
        <v>33756</v>
      </c>
      <c r="C39" s="24">
        <v>43083</v>
      </c>
      <c r="D39" s="19">
        <v>18128</v>
      </c>
      <c r="E39" s="18">
        <v>60</v>
      </c>
      <c r="F39" s="15">
        <f t="shared" si="5"/>
        <v>0.45</v>
      </c>
      <c r="G39" s="16">
        <f t="shared" si="12"/>
        <v>33.605479452054794</v>
      </c>
      <c r="H39" s="16">
        <f t="shared" si="13"/>
        <v>8.0520547945205472</v>
      </c>
      <c r="I39" s="16">
        <f t="shared" si="14"/>
        <v>34.446575342465749</v>
      </c>
      <c r="J39" s="16">
        <f t="shared" si="15"/>
        <v>26.394520547945202</v>
      </c>
      <c r="K39" s="16">
        <f t="shared" si="6"/>
        <v>13.333333333333334</v>
      </c>
      <c r="L39" s="27">
        <f t="shared" si="16"/>
        <v>54644.416495400161</v>
      </c>
      <c r="M39" s="14"/>
    </row>
    <row r="40" spans="1:13" ht="18" customHeight="1" x14ac:dyDescent="0.4">
      <c r="A40" s="18" t="s">
        <v>123</v>
      </c>
      <c r="B40" s="24">
        <v>27024</v>
      </c>
      <c r="C40" s="24">
        <v>33949</v>
      </c>
      <c r="D40" s="19">
        <v>16674</v>
      </c>
      <c r="E40" s="18">
        <v>60</v>
      </c>
      <c r="F40" s="15">
        <f t="shared" si="5"/>
        <v>0.95</v>
      </c>
      <c r="G40" s="16">
        <f t="shared" si="12"/>
        <v>52.049315068493151</v>
      </c>
      <c r="H40" s="16">
        <f t="shared" si="13"/>
        <v>33.076712328767123</v>
      </c>
      <c r="I40" s="16">
        <f t="shared" si="14"/>
        <v>41.027397260273972</v>
      </c>
      <c r="J40" s="16">
        <f t="shared" si="15"/>
        <v>7.9506849315068493</v>
      </c>
      <c r="K40" s="16">
        <f t="shared" si="6"/>
        <v>13.333333333333334</v>
      </c>
      <c r="L40" s="27">
        <f t="shared" si="16"/>
        <v>214408.84307144093</v>
      </c>
    </row>
    <row r="41" spans="1:13" ht="18" customHeight="1" x14ac:dyDescent="0.4">
      <c r="A41" s="18" t="s">
        <v>124</v>
      </c>
      <c r="B41" s="24">
        <v>32790</v>
      </c>
      <c r="C41" s="24">
        <v>44728</v>
      </c>
      <c r="D41" s="19">
        <v>8500</v>
      </c>
      <c r="E41" s="18">
        <v>60</v>
      </c>
      <c r="F41" s="15">
        <f t="shared" si="5"/>
        <v>0.6</v>
      </c>
      <c r="G41" s="16">
        <f t="shared" si="12"/>
        <v>36.252054794520546</v>
      </c>
      <c r="H41" s="16">
        <f t="shared" si="13"/>
        <v>3.5452054794520547</v>
      </c>
      <c r="I41" s="16">
        <f t="shared" si="14"/>
        <v>27.293150684931504</v>
      </c>
      <c r="J41" s="16">
        <f t="shared" si="15"/>
        <v>23.74794520547945</v>
      </c>
      <c r="K41" s="16">
        <f t="shared" si="6"/>
        <v>13.333333333333334</v>
      </c>
      <c r="L41" s="27">
        <f t="shared" si="16"/>
        <v>17581.768490232407</v>
      </c>
    </row>
    <row r="42" spans="1:13" ht="18" customHeight="1" thickBot="1" x14ac:dyDescent="0.45">
      <c r="K42" s="5" t="str">
        <f>"ภาระผูกพัน ณ "&amp;CHAR(10)&amp;TEXT(C4,"[$-th-th]dd mmmm ")&amp;YEAR(C4)+543</f>
        <v>ภาระผูกพัน ณ 
31 ธันวาคม 2568</v>
      </c>
      <c r="L42" s="22">
        <f>SUM(L23:L41)</f>
        <v>7651148.7361220084</v>
      </c>
    </row>
    <row r="43" spans="1:13" ht="18" customHeight="1" thickTop="1" x14ac:dyDescent="0.4"/>
  </sheetData>
  <sheetProtection formatCells="0" formatColumns="0" formatRows="0" insertColumns="0" insertRows="0" insertHyperlinks="0" deleteColumns="0" deleteRows="0" sort="0" autoFilter="0" pivotTables="0"/>
  <mergeCells count="12">
    <mergeCell ref="K10:L10"/>
    <mergeCell ref="K11:L11"/>
    <mergeCell ref="A9:C9"/>
    <mergeCell ref="B1:N1"/>
    <mergeCell ref="A4:B4"/>
    <mergeCell ref="A5:B5"/>
    <mergeCell ref="A6:B6"/>
    <mergeCell ref="K4:M5"/>
    <mergeCell ref="K6:L6"/>
    <mergeCell ref="K7:L7"/>
    <mergeCell ref="K8:L8"/>
    <mergeCell ref="K9:L9"/>
  </mergeCells>
  <phoneticPr fontId="2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8C40-7F76-45A3-9248-36DEB14E0892}">
  <sheetPr>
    <pageSetUpPr fitToPage="1"/>
  </sheetPr>
  <dimension ref="A1:AB47"/>
  <sheetViews>
    <sheetView showGridLines="0" zoomScaleNormal="100" workbookViewId="0"/>
  </sheetViews>
  <sheetFormatPr defaultColWidth="8.69921875" defaultRowHeight="14.4" x14ac:dyDescent="0.4"/>
  <cols>
    <col min="1" max="1" width="4.09765625" style="31" customWidth="1"/>
    <col min="2" max="5" width="11.09765625" style="31" customWidth="1"/>
    <col min="6" max="6" width="4.09765625" style="31" customWidth="1"/>
    <col min="7" max="10" width="11.09765625" style="31" customWidth="1"/>
    <col min="11" max="11" width="4.09765625" style="31" customWidth="1"/>
    <col min="12" max="16384" width="8.69921875" style="31"/>
  </cols>
  <sheetData>
    <row r="1" spans="1:28" ht="18.75" customHeight="1" x14ac:dyDescent="0.4">
      <c r="A1" s="100"/>
      <c r="B1" s="40"/>
      <c r="C1" s="40"/>
      <c r="D1" s="150" t="s">
        <v>125</v>
      </c>
      <c r="E1" s="150"/>
      <c r="F1" s="150"/>
      <c r="G1" s="150"/>
      <c r="H1" s="150"/>
      <c r="I1" s="150"/>
      <c r="J1" s="150"/>
      <c r="K1" s="100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28" ht="18.75" customHeight="1" x14ac:dyDescent="0.4">
      <c r="A2" s="100"/>
      <c r="B2" s="40"/>
      <c r="C2" s="40"/>
      <c r="D2" s="150"/>
      <c r="E2" s="150"/>
      <c r="F2" s="150"/>
      <c r="G2" s="150"/>
      <c r="H2" s="150"/>
      <c r="I2" s="150"/>
      <c r="J2" s="150"/>
      <c r="K2" s="100"/>
      <c r="L2" s="77"/>
      <c r="M2" s="84" t="s">
        <v>126</v>
      </c>
      <c r="N2" s="77"/>
      <c r="O2" s="77"/>
      <c r="P2" s="77"/>
      <c r="Q2" s="41"/>
      <c r="R2" s="41"/>
      <c r="S2" s="41"/>
      <c r="T2" s="41"/>
      <c r="U2" s="41"/>
      <c r="V2" s="77"/>
      <c r="W2" s="77"/>
      <c r="X2" s="77"/>
      <c r="Y2" s="77"/>
      <c r="Z2" s="77"/>
      <c r="AA2" s="77"/>
      <c r="AB2" s="77"/>
    </row>
    <row r="3" spans="1:28" ht="18.75" customHeight="1" x14ac:dyDescent="0.4">
      <c r="A3" s="100"/>
      <c r="B3" s="40"/>
      <c r="C3" s="40"/>
      <c r="D3" s="150"/>
      <c r="E3" s="150"/>
      <c r="F3" s="150"/>
      <c r="G3" s="150"/>
      <c r="H3" s="150"/>
      <c r="I3" s="150"/>
      <c r="J3" s="150"/>
      <c r="K3" s="100"/>
      <c r="L3" s="77"/>
      <c r="M3" s="84" t="s">
        <v>127</v>
      </c>
      <c r="N3" s="77"/>
      <c r="O3" s="77"/>
      <c r="P3" s="77"/>
      <c r="Q3" s="42"/>
      <c r="R3" s="42"/>
      <c r="S3" s="42"/>
      <c r="T3" s="42"/>
      <c r="U3" s="42"/>
      <c r="V3" s="77"/>
      <c r="W3" s="77"/>
      <c r="X3" s="77"/>
      <c r="Y3" s="77"/>
      <c r="Z3" s="77"/>
      <c r="AA3" s="77"/>
      <c r="AB3" s="77"/>
    </row>
    <row r="4" spans="1:28" ht="18.75" customHeight="1" x14ac:dyDescent="0.4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77"/>
      <c r="M4" s="84"/>
      <c r="N4" s="77"/>
      <c r="O4" s="77"/>
      <c r="P4" s="77"/>
      <c r="Q4" s="42"/>
      <c r="R4" s="42"/>
      <c r="S4" s="42"/>
      <c r="T4" s="42"/>
      <c r="U4" s="42"/>
      <c r="V4" s="77"/>
      <c r="W4" s="77"/>
      <c r="X4" s="77"/>
      <c r="Y4" s="77"/>
      <c r="Z4" s="77"/>
      <c r="AA4" s="77"/>
      <c r="AB4" s="77"/>
    </row>
    <row r="5" spans="1:28" ht="18.75" customHeight="1" x14ac:dyDescent="0.4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77"/>
      <c r="M5" s="77"/>
      <c r="N5" s="77"/>
      <c r="O5" s="77"/>
      <c r="P5" s="77"/>
      <c r="Q5" s="42"/>
      <c r="R5" s="42"/>
      <c r="S5" s="42"/>
      <c r="T5" s="42"/>
      <c r="U5" s="42"/>
      <c r="V5" s="77"/>
      <c r="W5" s="77"/>
      <c r="X5" s="77"/>
      <c r="Y5" s="77"/>
      <c r="Z5" s="77"/>
      <c r="AA5" s="77"/>
      <c r="AB5" s="77"/>
    </row>
    <row r="6" spans="1:28" ht="18.75" customHeight="1" x14ac:dyDescent="0.4">
      <c r="A6" s="100"/>
      <c r="B6" s="141" t="str">
        <f>"ภาระผูกพัน ณ "&amp;TEXT(Calculation!C4,"[$-th-th]dd mmmm ")&amp;YEAR(Calculation!C4)+543</f>
        <v>ภาระผูกพัน ณ 31 ธันวาคม 2568</v>
      </c>
      <c r="C6" s="141"/>
      <c r="D6" s="141"/>
      <c r="E6" s="141"/>
      <c r="F6" s="100"/>
      <c r="G6" s="101"/>
      <c r="H6" s="101"/>
      <c r="I6" s="43"/>
      <c r="J6" s="43"/>
      <c r="K6" s="100"/>
      <c r="L6" s="77"/>
      <c r="M6" s="32"/>
      <c r="N6" s="77"/>
      <c r="O6" s="77"/>
      <c r="P6" s="77"/>
      <c r="Q6" s="42"/>
      <c r="R6" s="42"/>
      <c r="S6" s="42"/>
      <c r="T6" s="42"/>
      <c r="U6" s="42"/>
      <c r="V6" s="77"/>
      <c r="W6" s="77"/>
      <c r="X6" s="77"/>
      <c r="Y6" s="77"/>
      <c r="Z6" s="77"/>
      <c r="AA6" s="77"/>
      <c r="AB6" s="77"/>
    </row>
    <row r="7" spans="1:28" ht="18.75" customHeight="1" x14ac:dyDescent="0.4">
      <c r="A7" s="100"/>
      <c r="B7" s="141"/>
      <c r="C7" s="141"/>
      <c r="D7" s="141"/>
      <c r="E7" s="141"/>
      <c r="F7" s="100"/>
      <c r="G7" s="141" t="s">
        <v>128</v>
      </c>
      <c r="H7" s="141"/>
      <c r="I7" s="145">
        <f>Calculation!C5</f>
        <v>0.05</v>
      </c>
      <c r="J7" s="145"/>
      <c r="K7" s="100"/>
      <c r="L7" s="77"/>
      <c r="M7" s="77"/>
      <c r="N7" s="77"/>
      <c r="O7" s="77"/>
      <c r="P7" s="77"/>
      <c r="Q7" s="42"/>
      <c r="R7" s="42"/>
      <c r="S7" s="42"/>
      <c r="T7" s="42"/>
      <c r="U7" s="42"/>
      <c r="V7" s="77"/>
      <c r="W7" s="77"/>
      <c r="X7" s="77"/>
      <c r="Y7" s="77"/>
      <c r="Z7" s="77"/>
      <c r="AA7" s="77"/>
      <c r="AB7" s="77"/>
    </row>
    <row r="8" spans="1:28" ht="18.75" customHeight="1" x14ac:dyDescent="0.4">
      <c r="A8" s="100"/>
      <c r="B8" s="151" t="str">
        <f>TEXT(Calculation!L42,"0,000,000")</f>
        <v>7,651,149</v>
      </c>
      <c r="C8" s="151"/>
      <c r="D8" s="151"/>
      <c r="E8" s="151"/>
      <c r="F8" s="100"/>
      <c r="G8" s="141"/>
      <c r="H8" s="141"/>
      <c r="I8" s="145"/>
      <c r="J8" s="145"/>
      <c r="K8" s="100"/>
      <c r="L8" s="77"/>
      <c r="M8" s="77"/>
      <c r="N8" s="77"/>
      <c r="O8" s="77"/>
      <c r="P8" s="77"/>
      <c r="Q8" s="42"/>
      <c r="R8" s="42"/>
      <c r="S8" s="42"/>
      <c r="T8" s="42"/>
      <c r="U8" s="42"/>
      <c r="V8" s="77"/>
      <c r="W8" s="77"/>
      <c r="X8" s="77"/>
      <c r="Y8" s="77"/>
      <c r="Z8" s="77"/>
      <c r="AA8" s="77"/>
      <c r="AB8" s="77"/>
    </row>
    <row r="9" spans="1:28" ht="18.75" customHeight="1" x14ac:dyDescent="0.4">
      <c r="A9" s="100"/>
      <c r="B9" s="151"/>
      <c r="C9" s="151"/>
      <c r="D9" s="151"/>
      <c r="E9" s="151"/>
      <c r="F9" s="100"/>
      <c r="G9" s="141"/>
      <c r="H9" s="141"/>
      <c r="I9" s="145"/>
      <c r="J9" s="145"/>
      <c r="K9" s="100"/>
      <c r="L9" s="77"/>
      <c r="M9" s="77"/>
      <c r="N9" s="77"/>
      <c r="O9" s="77"/>
      <c r="P9" s="77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</row>
    <row r="10" spans="1:28" ht="18.75" customHeight="1" x14ac:dyDescent="0.4">
      <c r="A10" s="100"/>
      <c r="B10" s="151"/>
      <c r="C10" s="151"/>
      <c r="D10" s="151"/>
      <c r="E10" s="151"/>
      <c r="F10" s="100"/>
      <c r="G10" s="141" t="s">
        <v>63</v>
      </c>
      <c r="H10" s="141"/>
      <c r="I10" s="145">
        <f>Calculation!C6</f>
        <v>0.02</v>
      </c>
      <c r="J10" s="145"/>
      <c r="K10" s="100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</row>
    <row r="11" spans="1:28" ht="18.75" customHeight="1" x14ac:dyDescent="0.4">
      <c r="A11" s="100"/>
      <c r="B11" s="151"/>
      <c r="C11" s="151"/>
      <c r="D11" s="151"/>
      <c r="E11" s="151"/>
      <c r="F11" s="100"/>
      <c r="G11" s="141"/>
      <c r="H11" s="141"/>
      <c r="I11" s="145"/>
      <c r="J11" s="145"/>
      <c r="K11" s="100"/>
      <c r="L11" s="77"/>
      <c r="M11" s="84" t="s">
        <v>129</v>
      </c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</row>
    <row r="12" spans="1:28" ht="18.75" customHeight="1" x14ac:dyDescent="0.4">
      <c r="A12" s="100"/>
      <c r="B12" s="45"/>
      <c r="C12" s="45"/>
      <c r="D12" s="45"/>
      <c r="E12" s="45"/>
      <c r="F12" s="100"/>
      <c r="G12" s="141"/>
      <c r="H12" s="141"/>
      <c r="I12" s="145"/>
      <c r="J12" s="145"/>
      <c r="K12" s="100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</row>
    <row r="13" spans="1:28" ht="18.75" customHeight="1" x14ac:dyDescent="0.4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</row>
    <row r="14" spans="1:28" ht="18.75" customHeight="1" x14ac:dyDescent="0.4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</row>
    <row r="15" spans="1:28" ht="18.75" customHeight="1" x14ac:dyDescent="0.4">
      <c r="A15" s="100"/>
      <c r="B15" s="141" t="s">
        <v>130</v>
      </c>
      <c r="C15" s="140"/>
      <c r="D15" s="140"/>
      <c r="E15" s="140"/>
      <c r="F15" s="100"/>
      <c r="G15" s="101"/>
      <c r="H15" s="101"/>
      <c r="I15" s="101"/>
      <c r="J15" s="101"/>
      <c r="K15" s="100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</row>
    <row r="16" spans="1:28" ht="18.75" customHeight="1" x14ac:dyDescent="0.4">
      <c r="A16" s="100"/>
      <c r="B16" s="140"/>
      <c r="C16" s="140"/>
      <c r="D16" s="140"/>
      <c r="E16" s="140"/>
      <c r="F16" s="100"/>
      <c r="G16" s="141" t="s">
        <v>131</v>
      </c>
      <c r="H16" s="140"/>
      <c r="I16" s="142" t="str">
        <f>Sheet2!A2&amp;" คน"</f>
        <v>19 คน</v>
      </c>
      <c r="J16" s="142"/>
      <c r="K16" s="100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</row>
    <row r="17" spans="1:13" ht="18.75" customHeight="1" x14ac:dyDescent="0.4">
      <c r="A17" s="100"/>
      <c r="B17" s="149"/>
      <c r="C17" s="149"/>
      <c r="D17" s="149"/>
      <c r="E17" s="149"/>
      <c r="F17" s="100"/>
      <c r="G17" s="140"/>
      <c r="H17" s="140"/>
      <c r="I17" s="142"/>
      <c r="J17" s="142"/>
      <c r="K17" s="100"/>
      <c r="L17" s="77"/>
      <c r="M17" s="77"/>
    </row>
    <row r="18" spans="1:13" ht="18.75" customHeight="1" x14ac:dyDescent="0.4">
      <c r="A18" s="100"/>
      <c r="B18" s="146" t="s">
        <v>132</v>
      </c>
      <c r="C18" s="147"/>
      <c r="D18" s="146" t="s">
        <v>133</v>
      </c>
      <c r="E18" s="148"/>
      <c r="F18" s="100"/>
      <c r="G18" s="140"/>
      <c r="H18" s="140"/>
      <c r="I18" s="142"/>
      <c r="J18" s="142"/>
      <c r="K18" s="100"/>
      <c r="L18" s="77"/>
      <c r="M18" s="77"/>
    </row>
    <row r="19" spans="1:13" ht="18.75" customHeight="1" x14ac:dyDescent="0.4">
      <c r="A19" s="100"/>
      <c r="B19" s="143" t="str">
        <f>Calculation!A11&amp;" - "&amp;Calculation!B11</f>
        <v>0 - 24</v>
      </c>
      <c r="C19" s="144"/>
      <c r="D19" s="138">
        <f>Calculation!C11</f>
        <v>0.2</v>
      </c>
      <c r="E19" s="139"/>
      <c r="F19" s="100"/>
      <c r="G19" s="141" t="s">
        <v>134</v>
      </c>
      <c r="H19" s="140"/>
      <c r="I19" s="142" t="str">
        <f>TEXT(Sheet2!B2,0)&amp;" ปี"</f>
        <v>45 ปี</v>
      </c>
      <c r="J19" s="142"/>
      <c r="K19" s="100"/>
      <c r="L19" s="77"/>
      <c r="M19" s="77"/>
    </row>
    <row r="20" spans="1:13" ht="18.75" customHeight="1" x14ac:dyDescent="0.4">
      <c r="A20" s="100"/>
      <c r="B20" s="143" t="str">
        <f>Calculation!A12&amp;" - "&amp;Calculation!B12</f>
        <v>25 - 29</v>
      </c>
      <c r="C20" s="144"/>
      <c r="D20" s="138">
        <f>Calculation!C12</f>
        <v>0.35</v>
      </c>
      <c r="E20" s="139"/>
      <c r="F20" s="100"/>
      <c r="G20" s="140"/>
      <c r="H20" s="140"/>
      <c r="I20" s="142"/>
      <c r="J20" s="142"/>
      <c r="K20" s="100"/>
      <c r="L20" s="77"/>
      <c r="M20" s="84" t="s">
        <v>135</v>
      </c>
    </row>
    <row r="21" spans="1:13" ht="18.75" customHeight="1" x14ac:dyDescent="0.4">
      <c r="A21" s="100"/>
      <c r="B21" s="143" t="str">
        <f>Calculation!A13&amp;" - "&amp;Calculation!B13</f>
        <v>30 - 34</v>
      </c>
      <c r="C21" s="144"/>
      <c r="D21" s="138">
        <f>Calculation!C13</f>
        <v>0.45</v>
      </c>
      <c r="E21" s="139"/>
      <c r="F21" s="100"/>
      <c r="G21" s="140"/>
      <c r="H21" s="140"/>
      <c r="I21" s="142"/>
      <c r="J21" s="142"/>
      <c r="K21" s="100"/>
      <c r="L21" s="77"/>
      <c r="M21" s="77"/>
    </row>
    <row r="22" spans="1:13" ht="18.75" customHeight="1" x14ac:dyDescent="0.4">
      <c r="A22" s="100"/>
      <c r="B22" s="143" t="str">
        <f>Calculation!A14&amp;" - "&amp;Calculation!B14</f>
        <v>35 - 39</v>
      </c>
      <c r="C22" s="144"/>
      <c r="D22" s="138">
        <f>Calculation!C14</f>
        <v>0.6</v>
      </c>
      <c r="E22" s="139"/>
      <c r="F22" s="100"/>
      <c r="G22" s="141" t="s">
        <v>136</v>
      </c>
      <c r="H22" s="140"/>
      <c r="I22" s="142" t="str">
        <f>TEXT(Sheet2!C2,0)&amp;" ปี"</f>
        <v>17 ปี</v>
      </c>
      <c r="J22" s="142"/>
      <c r="K22" s="100"/>
      <c r="L22" s="77"/>
      <c r="M22" s="77"/>
    </row>
    <row r="23" spans="1:13" ht="18.75" customHeight="1" x14ac:dyDescent="0.4">
      <c r="A23" s="100"/>
      <c r="B23" s="143" t="str">
        <f>Calculation!A15&amp;" - "&amp;Calculation!B15</f>
        <v>40 - 44</v>
      </c>
      <c r="C23" s="144"/>
      <c r="D23" s="138">
        <f>Calculation!C15</f>
        <v>0.75</v>
      </c>
      <c r="E23" s="139"/>
      <c r="F23" s="100"/>
      <c r="G23" s="140"/>
      <c r="H23" s="140"/>
      <c r="I23" s="142"/>
      <c r="J23" s="142"/>
      <c r="K23" s="100"/>
      <c r="L23" s="77"/>
      <c r="M23" s="77"/>
    </row>
    <row r="24" spans="1:13" ht="18.75" customHeight="1" x14ac:dyDescent="0.4">
      <c r="A24" s="100"/>
      <c r="B24" s="143" t="str">
        <f>Calculation!A16&amp;" - "&amp;Calculation!B16</f>
        <v>45 - 49</v>
      </c>
      <c r="C24" s="144"/>
      <c r="D24" s="138">
        <f>Calculation!C16</f>
        <v>0.85</v>
      </c>
      <c r="E24" s="139"/>
      <c r="F24" s="100"/>
      <c r="G24" s="140"/>
      <c r="H24" s="140"/>
      <c r="I24" s="142"/>
      <c r="J24" s="142"/>
      <c r="K24" s="100"/>
      <c r="L24" s="77"/>
      <c r="M24" s="77"/>
    </row>
    <row r="25" spans="1:13" ht="18.75" customHeight="1" x14ac:dyDescent="0.4">
      <c r="A25" s="100"/>
      <c r="B25" s="143" t="str">
        <f>Calculation!A17&amp;" - "&amp;Calculation!B17</f>
        <v>50 - 60</v>
      </c>
      <c r="C25" s="144"/>
      <c r="D25" s="138">
        <f>Calculation!C17</f>
        <v>0.95</v>
      </c>
      <c r="E25" s="139"/>
      <c r="F25" s="100"/>
      <c r="G25" s="101"/>
      <c r="H25" s="101"/>
      <c r="I25" s="101"/>
      <c r="J25" s="101"/>
      <c r="K25" s="100"/>
      <c r="L25" s="77"/>
      <c r="M25" s="77"/>
    </row>
    <row r="26" spans="1:13" ht="18.75" customHeight="1" x14ac:dyDescent="0.4">
      <c r="A26" s="100"/>
      <c r="B26" s="101"/>
      <c r="C26" s="101"/>
      <c r="D26" s="101"/>
      <c r="E26" s="101"/>
      <c r="F26" s="100"/>
      <c r="G26" s="101"/>
      <c r="H26" s="101"/>
      <c r="I26" s="101"/>
      <c r="J26" s="101"/>
      <c r="K26" s="100"/>
      <c r="L26" s="77"/>
      <c r="M26" s="77"/>
    </row>
    <row r="27" spans="1:13" ht="18.75" customHeight="1" x14ac:dyDescent="0.4">
      <c r="A27" s="100"/>
      <c r="B27" s="101"/>
      <c r="C27" s="101"/>
      <c r="D27" s="101"/>
      <c r="E27" s="101"/>
      <c r="F27" s="100"/>
      <c r="G27" s="101"/>
      <c r="H27" s="101"/>
      <c r="I27" s="101"/>
      <c r="J27" s="101"/>
      <c r="K27" s="100"/>
      <c r="L27" s="77"/>
      <c r="M27" s="77"/>
    </row>
    <row r="28" spans="1:13" ht="18.75" customHeight="1" x14ac:dyDescent="0.4">
      <c r="A28" s="100"/>
      <c r="B28" s="101"/>
      <c r="C28" s="101"/>
      <c r="D28" s="101"/>
      <c r="E28" s="101"/>
      <c r="F28" s="100"/>
      <c r="G28" s="101"/>
      <c r="H28" s="101"/>
      <c r="I28" s="101"/>
      <c r="J28" s="101"/>
      <c r="K28" s="100"/>
      <c r="L28" s="77"/>
      <c r="M28" s="77"/>
    </row>
    <row r="29" spans="1:13" ht="18.75" customHeight="1" x14ac:dyDescent="0.4">
      <c r="A29" s="100"/>
      <c r="B29" s="101"/>
      <c r="C29" s="101"/>
      <c r="D29" s="101"/>
      <c r="E29" s="101"/>
      <c r="F29" s="100"/>
      <c r="G29" s="101"/>
      <c r="H29" s="101"/>
      <c r="I29" s="101"/>
      <c r="J29" s="101"/>
      <c r="K29" s="100"/>
      <c r="L29" s="77"/>
      <c r="M29" s="77"/>
    </row>
    <row r="30" spans="1:13" ht="18.75" customHeight="1" x14ac:dyDescent="0.4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77"/>
      <c r="M30" s="77"/>
    </row>
    <row r="31" spans="1:13" ht="18.75" customHeight="1" x14ac:dyDescent="0.4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77"/>
      <c r="M31" s="77"/>
    </row>
    <row r="32" spans="1:13" ht="18.75" customHeight="1" x14ac:dyDescent="0.4">
      <c r="A32" s="100"/>
      <c r="B32" s="140" t="s">
        <v>137</v>
      </c>
      <c r="C32" s="140"/>
      <c r="D32" s="140"/>
      <c r="E32" s="140"/>
      <c r="F32" s="140"/>
      <c r="G32" s="140"/>
      <c r="H32" s="140"/>
      <c r="I32" s="140"/>
      <c r="J32" s="140"/>
      <c r="K32" s="100"/>
      <c r="L32" s="77"/>
      <c r="M32" s="77"/>
    </row>
    <row r="33" spans="1:11" ht="18.75" customHeight="1" x14ac:dyDescent="0.4">
      <c r="A33" s="100"/>
      <c r="B33" s="140"/>
      <c r="C33" s="140"/>
      <c r="D33" s="140"/>
      <c r="E33" s="140"/>
      <c r="F33" s="140"/>
      <c r="G33" s="140"/>
      <c r="H33" s="140"/>
      <c r="I33" s="140"/>
      <c r="J33" s="140"/>
      <c r="K33" s="100"/>
    </row>
    <row r="34" spans="1:11" ht="18.75" customHeight="1" x14ac:dyDescent="0.4">
      <c r="A34" s="100"/>
      <c r="B34" s="101"/>
      <c r="C34" s="101"/>
      <c r="D34" s="101"/>
      <c r="E34" s="101"/>
      <c r="F34" s="101"/>
      <c r="G34" s="77"/>
      <c r="H34" s="101"/>
      <c r="I34" s="101"/>
      <c r="J34" s="101"/>
      <c r="K34" s="100"/>
    </row>
    <row r="35" spans="1:11" ht="18.75" customHeight="1" x14ac:dyDescent="0.4">
      <c r="A35" s="100"/>
      <c r="B35" s="101"/>
      <c r="C35" s="101"/>
      <c r="D35" s="101"/>
      <c r="E35" s="101"/>
      <c r="F35" s="101"/>
      <c r="G35" s="77"/>
      <c r="H35" s="101"/>
      <c r="I35" s="101"/>
      <c r="J35" s="101"/>
      <c r="K35" s="100"/>
    </row>
    <row r="36" spans="1:11" ht="18.75" customHeight="1" x14ac:dyDescent="0.4">
      <c r="A36" s="100"/>
      <c r="B36" s="101"/>
      <c r="C36" s="101"/>
      <c r="D36" s="101"/>
      <c r="E36" s="77"/>
      <c r="F36" s="101"/>
      <c r="G36" s="77"/>
      <c r="H36" s="101"/>
      <c r="I36" s="101"/>
      <c r="J36" s="101"/>
      <c r="K36" s="100"/>
    </row>
    <row r="37" spans="1:11" ht="18.75" customHeight="1" x14ac:dyDescent="0.4">
      <c r="A37" s="100"/>
      <c r="B37" s="101"/>
      <c r="C37" s="101"/>
      <c r="D37" s="101"/>
      <c r="E37" s="101"/>
      <c r="F37" s="101"/>
      <c r="G37" s="101"/>
      <c r="H37" s="101"/>
      <c r="I37" s="101"/>
      <c r="J37" s="101"/>
      <c r="K37" s="100"/>
    </row>
    <row r="38" spans="1:11" ht="18.75" customHeight="1" x14ac:dyDescent="0.4">
      <c r="A38" s="100"/>
      <c r="B38" s="101"/>
      <c r="C38" s="101"/>
      <c r="D38" s="101"/>
      <c r="E38" s="101"/>
      <c r="F38" s="101"/>
      <c r="G38" s="101"/>
      <c r="H38" s="101"/>
      <c r="I38" s="101"/>
      <c r="J38" s="101"/>
      <c r="K38" s="100"/>
    </row>
    <row r="39" spans="1:11" ht="18.75" customHeight="1" x14ac:dyDescent="0.4">
      <c r="A39" s="100"/>
      <c r="B39" s="101"/>
      <c r="C39" s="101"/>
      <c r="D39" s="101"/>
      <c r="E39" s="101"/>
      <c r="F39" s="101"/>
      <c r="G39" s="101"/>
      <c r="H39" s="101"/>
      <c r="I39" s="101"/>
      <c r="J39" s="101"/>
      <c r="K39" s="100"/>
    </row>
    <row r="40" spans="1:11" ht="18.75" customHeight="1" x14ac:dyDescent="0.4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</row>
    <row r="41" spans="1:11" ht="18.75" customHeight="1" x14ac:dyDescent="0.4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</row>
    <row r="42" spans="1:11" ht="18.75" customHeight="1" x14ac:dyDescent="0.4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</row>
    <row r="44" spans="1:11" x14ac:dyDescent="0.4">
      <c r="A44" s="77"/>
      <c r="B44" s="102"/>
      <c r="C44" s="102"/>
      <c r="D44" s="77"/>
      <c r="E44" s="77"/>
      <c r="F44" s="77"/>
      <c r="G44" s="77"/>
      <c r="H44" s="77"/>
      <c r="I44" s="77"/>
      <c r="J44" s="77"/>
      <c r="K44" s="77"/>
    </row>
    <row r="46" spans="1:11" x14ac:dyDescent="0.4">
      <c r="A46" s="77"/>
      <c r="B46" s="103"/>
      <c r="C46" s="77"/>
      <c r="D46" s="103"/>
      <c r="E46" s="77"/>
      <c r="F46" s="77"/>
      <c r="G46" s="77"/>
      <c r="H46" s="77"/>
      <c r="I46" s="77"/>
      <c r="J46" s="77"/>
      <c r="K46" s="77"/>
    </row>
    <row r="47" spans="1:11" x14ac:dyDescent="0.4">
      <c r="A47" s="77"/>
      <c r="B47" s="77"/>
      <c r="C47" s="77"/>
      <c r="D47" s="103"/>
      <c r="E47" s="77"/>
      <c r="F47" s="77"/>
      <c r="G47" s="77"/>
      <c r="H47" s="77"/>
      <c r="I47" s="77"/>
      <c r="J47" s="77"/>
      <c r="K47" s="77"/>
    </row>
  </sheetData>
  <sheetProtection algorithmName="SHA-512" hashValue="q2mpeGh5ejZY0Ohr91aKQQN52cdoDyRT8ZgUkyp+0DdZeZR882HXF8RKaHyGlwwYfmQ9BhbhBx9DtuZZgHwBzg==" saltValue="Hj8oooq7qdgnvgY4esQ4bQ==" spinCount="100000" sheet="1" objects="1" scenarios="1"/>
  <mergeCells count="31">
    <mergeCell ref="D1:J3"/>
    <mergeCell ref="G10:H12"/>
    <mergeCell ref="G7:H9"/>
    <mergeCell ref="I10:J12"/>
    <mergeCell ref="B6:E7"/>
    <mergeCell ref="B8:E11"/>
    <mergeCell ref="G19:H21"/>
    <mergeCell ref="I19:J21"/>
    <mergeCell ref="I7:J9"/>
    <mergeCell ref="B19:C19"/>
    <mergeCell ref="B20:C20"/>
    <mergeCell ref="B21:C21"/>
    <mergeCell ref="B18:C18"/>
    <mergeCell ref="D18:E18"/>
    <mergeCell ref="B15:E17"/>
    <mergeCell ref="G16:H18"/>
    <mergeCell ref="I16:J18"/>
    <mergeCell ref="D19:E19"/>
    <mergeCell ref="D20:E20"/>
    <mergeCell ref="D21:E21"/>
    <mergeCell ref="D22:E22"/>
    <mergeCell ref="D23:E23"/>
    <mergeCell ref="B32:J33"/>
    <mergeCell ref="G22:H24"/>
    <mergeCell ref="I22:J24"/>
    <mergeCell ref="B24:C24"/>
    <mergeCell ref="B25:C25"/>
    <mergeCell ref="D24:E24"/>
    <mergeCell ref="D25:E25"/>
    <mergeCell ref="B22:C22"/>
    <mergeCell ref="B23:C23"/>
  </mergeCells>
  <hyperlinks>
    <hyperlink ref="Q9:T9" r:id="rId1" display="7. ศึกษาการคำนวณผลประโยชน์พนักงานตามมาตรฐานการบัญชีฉบับที่ 19 ด้วยหลักคณิตศาสตร์ประกันภัยเพิ่มเติมได้ที่ www.actuarialbiz.com/th/knowledge" xr:uid="{0B98AD8D-8DDB-4168-A601-3229FED75227}"/>
  </hyperlinks>
  <pageMargins left="0" right="0" top="0" bottom="0" header="0" footer="0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874CD-C0B0-43FB-845E-93C0DC1593E7}">
  <dimension ref="A1:AD66"/>
  <sheetViews>
    <sheetView showGridLines="0" topLeftCell="A46" zoomScaleNormal="100" workbookViewId="0">
      <selection activeCell="H11" sqref="H11"/>
    </sheetView>
  </sheetViews>
  <sheetFormatPr defaultColWidth="9.09765625" defaultRowHeight="18" customHeight="1" x14ac:dyDescent="0.3"/>
  <cols>
    <col min="1" max="16384" width="9.09765625" style="46"/>
  </cols>
  <sheetData>
    <row r="1" spans="1:27" s="66" customFormat="1" ht="52.5" customHeight="1" x14ac:dyDescent="0.4">
      <c r="B1" s="67"/>
      <c r="C1" s="152" t="s">
        <v>0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</row>
    <row r="3" spans="1:27" ht="18" customHeight="1" x14ac:dyDescent="0.3">
      <c r="A3" s="86"/>
      <c r="B3" s="61" t="s">
        <v>138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</row>
    <row r="4" spans="1:27" ht="18" customHeight="1" x14ac:dyDescent="0.3">
      <c r="A4" s="86"/>
      <c r="B4" s="47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</row>
    <row r="7" spans="1:27" ht="18" customHeight="1" x14ac:dyDescent="0.3">
      <c r="A7" s="48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48"/>
      <c r="AA7" s="48"/>
    </row>
    <row r="8" spans="1:27" ht="18" customHeight="1" x14ac:dyDescent="0.3">
      <c r="A8" s="48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48"/>
      <c r="AA8" s="48"/>
    </row>
    <row r="9" spans="1:27" ht="18" customHeight="1" x14ac:dyDescent="0.35">
      <c r="A9" s="49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49"/>
      <c r="Y9" s="86"/>
      <c r="Z9" s="49"/>
      <c r="AA9" s="49"/>
    </row>
    <row r="10" spans="1:27" ht="18" customHeight="1" x14ac:dyDescent="0.35">
      <c r="A10" s="50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49"/>
      <c r="Y10" s="86"/>
      <c r="Z10" s="50"/>
      <c r="AA10" s="50"/>
    </row>
    <row r="11" spans="1:27" ht="18" customHeight="1" x14ac:dyDescent="0.35">
      <c r="A11" s="50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49"/>
      <c r="Y11" s="86"/>
      <c r="Z11" s="50"/>
      <c r="AA11" s="50"/>
    </row>
    <row r="12" spans="1:27" ht="18" customHeight="1" x14ac:dyDescent="0.35">
      <c r="A12" s="51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49"/>
      <c r="Y12" s="86"/>
      <c r="Z12" s="51"/>
      <c r="AA12" s="51"/>
    </row>
    <row r="13" spans="1:27" ht="18" customHeight="1" x14ac:dyDescent="0.35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49"/>
      <c r="Y13" s="86"/>
      <c r="Z13" s="86"/>
      <c r="AA13" s="86"/>
    </row>
    <row r="16" spans="1:27" ht="18" customHeight="1" x14ac:dyDescent="0.3">
      <c r="A16" s="48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48"/>
      <c r="AA16" s="48"/>
    </row>
    <row r="17" spans="1:27" ht="18" customHeight="1" x14ac:dyDescent="0.3">
      <c r="A17" s="48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48"/>
      <c r="AA17" s="48"/>
    </row>
    <row r="18" spans="1:27" ht="18" customHeight="1" x14ac:dyDescent="0.35">
      <c r="A18" s="50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49"/>
      <c r="Y18" s="86"/>
      <c r="Z18" s="50"/>
      <c r="AA18" s="50"/>
    </row>
    <row r="19" spans="1:27" ht="30" customHeight="1" x14ac:dyDescent="0.3">
      <c r="A19" s="52"/>
      <c r="B19" s="58" t="s">
        <v>139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58" t="s">
        <v>140</v>
      </c>
      <c r="Q19" s="86"/>
      <c r="R19" s="86"/>
      <c r="S19" s="86"/>
      <c r="T19" s="86"/>
      <c r="U19" s="86"/>
      <c r="V19" s="86"/>
      <c r="W19" s="86"/>
      <c r="X19" s="86"/>
      <c r="Y19" s="86"/>
      <c r="Z19" s="52"/>
      <c r="AA19" s="52"/>
    </row>
    <row r="20" spans="1:27" ht="18" customHeight="1" x14ac:dyDescent="0.3">
      <c r="A20" s="86"/>
      <c r="B20" s="63" t="s">
        <v>141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63" t="s">
        <v>142</v>
      </c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</row>
    <row r="22" spans="1:27" s="53" customFormat="1" ht="18" customHeight="1" x14ac:dyDescent="0.45">
      <c r="B22" s="52" t="s">
        <v>143</v>
      </c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62" t="s">
        <v>144</v>
      </c>
      <c r="Q22" s="86"/>
      <c r="R22" s="86"/>
      <c r="S22" s="86"/>
      <c r="T22" s="86"/>
      <c r="U22" s="86"/>
      <c r="V22" s="86"/>
      <c r="W22" s="86"/>
      <c r="X22" s="86"/>
    </row>
    <row r="23" spans="1:27" s="53" customFormat="1" ht="18" customHeight="1" x14ac:dyDescent="0.45">
      <c r="B23" s="68" t="s">
        <v>145</v>
      </c>
      <c r="C23" s="77" t="s">
        <v>146</v>
      </c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74" t="s">
        <v>147</v>
      </c>
      <c r="Q23" s="86"/>
      <c r="R23" s="86"/>
      <c r="S23" s="86"/>
      <c r="T23" s="86"/>
      <c r="U23" s="86"/>
      <c r="V23" s="86"/>
      <c r="W23" s="86"/>
      <c r="X23" s="86"/>
    </row>
    <row r="24" spans="1:27" s="53" customFormat="1" ht="18" customHeight="1" x14ac:dyDescent="0.45">
      <c r="B24" s="68" t="s">
        <v>145</v>
      </c>
      <c r="C24" s="86" t="s">
        <v>148</v>
      </c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74" t="s">
        <v>149</v>
      </c>
      <c r="Q24" s="86"/>
      <c r="R24" s="86"/>
      <c r="S24" s="86"/>
      <c r="T24" s="86"/>
      <c r="U24" s="86"/>
      <c r="V24" s="86"/>
      <c r="W24" s="86"/>
      <c r="X24" s="86"/>
    </row>
    <row r="25" spans="1:27" s="53" customFormat="1" ht="18" customHeight="1" x14ac:dyDescent="0.45">
      <c r="B25" s="68" t="s">
        <v>145</v>
      </c>
      <c r="C25" s="86" t="s">
        <v>150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74" t="s">
        <v>151</v>
      </c>
      <c r="Q25" s="86"/>
      <c r="R25" s="86"/>
      <c r="S25" s="86"/>
      <c r="T25" s="86"/>
      <c r="U25" s="86"/>
      <c r="V25" s="86"/>
      <c r="W25" s="86"/>
      <c r="X25" s="86"/>
    </row>
    <row r="26" spans="1:27" s="53" customFormat="1" ht="18" customHeight="1" x14ac:dyDescent="0.45">
      <c r="B26" s="68" t="s">
        <v>145</v>
      </c>
      <c r="C26" s="86" t="s">
        <v>152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74" t="s">
        <v>153</v>
      </c>
      <c r="Q26" s="86"/>
      <c r="R26" s="86"/>
      <c r="S26" s="86"/>
      <c r="T26" s="86"/>
      <c r="U26" s="86"/>
      <c r="V26" s="86"/>
      <c r="W26" s="86"/>
      <c r="X26" s="86"/>
    </row>
    <row r="27" spans="1:27" s="53" customFormat="1" ht="18" customHeight="1" x14ac:dyDescent="0.45">
      <c r="B27" s="68" t="s">
        <v>145</v>
      </c>
      <c r="C27" s="86" t="s">
        <v>154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74"/>
      <c r="Q27" s="86"/>
      <c r="R27" s="86"/>
      <c r="S27" s="86"/>
      <c r="T27" s="86"/>
      <c r="U27" s="86"/>
      <c r="V27" s="86"/>
      <c r="W27" s="86"/>
      <c r="X27" s="86"/>
    </row>
    <row r="28" spans="1:27" s="53" customFormat="1" ht="18" customHeight="1" x14ac:dyDescent="0.45">
      <c r="B28" s="68" t="s">
        <v>145</v>
      </c>
      <c r="C28" s="86" t="s">
        <v>155</v>
      </c>
      <c r="D28" s="86"/>
      <c r="E28" s="86"/>
      <c r="F28" s="86"/>
      <c r="G28" s="86"/>
      <c r="H28" s="86"/>
      <c r="I28" s="86"/>
      <c r="J28" s="34"/>
      <c r="K28" s="86"/>
      <c r="L28" s="86"/>
      <c r="M28" s="86"/>
      <c r="N28" s="86"/>
      <c r="O28" s="86"/>
      <c r="P28" s="74" t="s">
        <v>156</v>
      </c>
      <c r="R28" s="86"/>
      <c r="S28" s="86"/>
      <c r="T28" s="86"/>
      <c r="U28" s="86"/>
      <c r="V28" s="86"/>
      <c r="W28" s="86"/>
      <c r="X28" s="86"/>
    </row>
    <row r="29" spans="1:27" s="53" customFormat="1" ht="18" customHeight="1" x14ac:dyDescent="0.45">
      <c r="B29" s="68" t="s">
        <v>145</v>
      </c>
      <c r="C29" s="86" t="s">
        <v>157</v>
      </c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74" t="s">
        <v>158</v>
      </c>
      <c r="R29" s="86"/>
      <c r="S29" s="86"/>
      <c r="T29" s="86"/>
      <c r="U29" s="86"/>
      <c r="V29" s="86"/>
      <c r="W29" s="86"/>
      <c r="X29" s="86"/>
    </row>
    <row r="30" spans="1:27" s="53" customFormat="1" ht="18" customHeight="1" x14ac:dyDescent="0.45">
      <c r="B30" s="68" t="s">
        <v>145</v>
      </c>
      <c r="C30" s="86" t="s">
        <v>159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74" t="s">
        <v>160</v>
      </c>
      <c r="R30" s="86"/>
      <c r="S30" s="86"/>
      <c r="T30" s="86"/>
      <c r="U30" s="86"/>
      <c r="V30" s="86"/>
      <c r="W30" s="86"/>
      <c r="X30" s="86"/>
    </row>
    <row r="31" spans="1:27" s="53" customFormat="1" ht="18" customHeight="1" x14ac:dyDescent="0.45">
      <c r="B31" s="68" t="s">
        <v>145</v>
      </c>
      <c r="C31" s="86" t="s">
        <v>161</v>
      </c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R31" s="86"/>
      <c r="S31" s="86"/>
      <c r="T31" s="86"/>
      <c r="U31" s="86"/>
      <c r="V31" s="86"/>
      <c r="W31" s="86"/>
      <c r="X31" s="86"/>
    </row>
    <row r="32" spans="1:27" s="53" customFormat="1" ht="18" customHeight="1" x14ac:dyDescent="0.45">
      <c r="B32" s="68" t="s">
        <v>145</v>
      </c>
      <c r="C32" s="86" t="s">
        <v>162</v>
      </c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62" t="s">
        <v>163</v>
      </c>
      <c r="Q32" s="86"/>
      <c r="U32" s="86"/>
      <c r="V32" s="86"/>
      <c r="W32" s="86"/>
      <c r="X32" s="86"/>
    </row>
    <row r="33" spans="1:30" s="53" customFormat="1" ht="18" customHeight="1" x14ac:dyDescent="0.45">
      <c r="B33" s="68" t="s">
        <v>145</v>
      </c>
      <c r="C33" s="86" t="s">
        <v>164</v>
      </c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75" t="s">
        <v>165</v>
      </c>
      <c r="Q33" s="86"/>
      <c r="U33" s="86"/>
      <c r="V33" s="86"/>
      <c r="W33" s="86"/>
      <c r="X33" s="63"/>
    </row>
    <row r="34" spans="1:30" s="53" customFormat="1" ht="18" customHeight="1" x14ac:dyDescent="0.45">
      <c r="B34" s="68" t="s">
        <v>145</v>
      </c>
      <c r="C34" s="86" t="s">
        <v>166</v>
      </c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75" t="s">
        <v>167</v>
      </c>
      <c r="Q34" s="86"/>
      <c r="U34" s="86"/>
      <c r="V34" s="86"/>
      <c r="W34" s="86"/>
      <c r="X34" s="63"/>
    </row>
    <row r="35" spans="1:30" s="53" customFormat="1" ht="18" customHeight="1" x14ac:dyDescent="0.45">
      <c r="B35" s="77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104"/>
      <c r="N35" s="86"/>
      <c r="O35" s="86"/>
      <c r="P35" s="75" t="s">
        <v>168</v>
      </c>
      <c r="Q35" s="86"/>
      <c r="R35" s="86"/>
      <c r="S35" s="86"/>
      <c r="T35" s="86"/>
      <c r="U35" s="86"/>
      <c r="V35" s="86"/>
      <c r="W35" s="86"/>
      <c r="X35" s="63"/>
      <c r="AB35" s="55"/>
      <c r="AC35" s="55"/>
      <c r="AD35" s="54"/>
    </row>
    <row r="36" spans="1:30" s="53" customFormat="1" ht="18" customHeight="1" x14ac:dyDescent="0.45">
      <c r="B36" s="52" t="s">
        <v>169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R36" s="86"/>
      <c r="S36" s="86"/>
      <c r="T36" s="86"/>
      <c r="U36" s="86"/>
      <c r="V36" s="86"/>
      <c r="W36" s="86"/>
      <c r="X36" s="63"/>
      <c r="AB36" s="55"/>
      <c r="AC36" s="55"/>
      <c r="AD36" s="54"/>
    </row>
    <row r="37" spans="1:30" s="53" customFormat="1" ht="18" customHeight="1" x14ac:dyDescent="0.45">
      <c r="B37" s="68" t="s">
        <v>145</v>
      </c>
      <c r="C37" s="86" t="s">
        <v>170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62" t="s">
        <v>171</v>
      </c>
      <c r="X37" s="63"/>
      <c r="AB37" s="55"/>
      <c r="AC37" s="55"/>
      <c r="AD37" s="54"/>
    </row>
    <row r="38" spans="1:30" s="53" customFormat="1" ht="18" customHeight="1" x14ac:dyDescent="0.45">
      <c r="A38" s="56"/>
      <c r="B38" s="68" t="s">
        <v>145</v>
      </c>
      <c r="C38" s="86" t="s">
        <v>172</v>
      </c>
      <c r="D38" s="86"/>
      <c r="E38" s="86"/>
      <c r="F38" s="86"/>
      <c r="G38" s="86"/>
      <c r="H38" s="86"/>
      <c r="I38" s="86"/>
      <c r="J38" s="86"/>
      <c r="K38" s="86"/>
      <c r="L38" s="86"/>
      <c r="M38" s="104"/>
      <c r="N38" s="86"/>
      <c r="O38" s="86"/>
      <c r="P38" s="75" t="s">
        <v>173</v>
      </c>
      <c r="X38" s="63"/>
      <c r="Z38" s="56"/>
      <c r="AA38" s="56"/>
      <c r="AC38" s="55"/>
      <c r="AD38" s="54"/>
    </row>
    <row r="39" spans="1:30" s="53" customFormat="1" ht="18" customHeight="1" x14ac:dyDescent="0.45">
      <c r="A39" s="56"/>
      <c r="B39" s="68" t="s">
        <v>145</v>
      </c>
      <c r="C39" s="86" t="s">
        <v>174</v>
      </c>
      <c r="D39" s="86"/>
      <c r="E39" s="86"/>
      <c r="F39" s="86"/>
      <c r="G39" s="86"/>
      <c r="H39" s="86"/>
      <c r="I39" s="86"/>
      <c r="J39" s="86"/>
      <c r="K39" s="86"/>
      <c r="L39" s="86"/>
      <c r="M39" s="104"/>
      <c r="N39" s="86"/>
      <c r="O39" s="86"/>
      <c r="P39" s="75" t="s">
        <v>175</v>
      </c>
      <c r="X39" s="63"/>
      <c r="Z39" s="56"/>
      <c r="AA39" s="56"/>
      <c r="AB39" s="55"/>
      <c r="AC39" s="55"/>
      <c r="AD39" s="57"/>
    </row>
    <row r="40" spans="1:30" s="53" customFormat="1" ht="18" customHeight="1" x14ac:dyDescent="0.45">
      <c r="A40" s="56"/>
      <c r="B40" s="68" t="s">
        <v>145</v>
      </c>
      <c r="C40" s="86" t="s">
        <v>176</v>
      </c>
      <c r="D40" s="86"/>
      <c r="E40" s="86"/>
      <c r="F40" s="86"/>
      <c r="G40" s="86"/>
      <c r="H40" s="86"/>
      <c r="I40" s="86"/>
      <c r="J40" s="86"/>
      <c r="K40" s="86"/>
      <c r="L40" s="86"/>
      <c r="M40" s="104"/>
      <c r="N40" s="86"/>
      <c r="O40" s="86"/>
      <c r="Q40" s="86"/>
      <c r="X40" s="63"/>
      <c r="Z40" s="56"/>
      <c r="AA40" s="56"/>
      <c r="AB40" s="55"/>
      <c r="AC40" s="55"/>
      <c r="AD40" s="57"/>
    </row>
    <row r="41" spans="1:30" s="53" customFormat="1" ht="18" customHeight="1" x14ac:dyDescent="0.45">
      <c r="A41" s="56"/>
      <c r="B41" s="68" t="s">
        <v>145</v>
      </c>
      <c r="C41" s="86" t="s">
        <v>177</v>
      </c>
      <c r="D41" s="86"/>
      <c r="E41" s="86"/>
      <c r="F41" s="86"/>
      <c r="G41" s="86"/>
      <c r="H41" s="86"/>
      <c r="I41" s="86"/>
      <c r="J41" s="86"/>
      <c r="K41" s="86"/>
      <c r="L41" s="86"/>
      <c r="M41" s="104"/>
      <c r="N41" s="86"/>
      <c r="O41" s="86"/>
      <c r="P41" s="62" t="s">
        <v>178</v>
      </c>
      <c r="R41" s="86"/>
      <c r="S41" s="86"/>
      <c r="T41" s="86"/>
      <c r="U41" s="86"/>
      <c r="V41" s="86"/>
      <c r="W41" s="86"/>
      <c r="X41" s="63"/>
      <c r="Z41" s="56"/>
      <c r="AA41" s="56"/>
      <c r="AB41" s="55"/>
      <c r="AC41" s="55"/>
      <c r="AD41" s="57"/>
    </row>
    <row r="42" spans="1:30" s="53" customFormat="1" ht="18" customHeight="1" x14ac:dyDescent="0.45">
      <c r="A42" s="56"/>
      <c r="B42" s="77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76" t="s">
        <v>179</v>
      </c>
      <c r="Q42" s="85" t="s">
        <v>180</v>
      </c>
      <c r="R42" s="85"/>
      <c r="S42" s="85"/>
      <c r="T42" s="85"/>
      <c r="U42" s="85"/>
      <c r="V42" s="85"/>
      <c r="W42" s="85"/>
      <c r="X42" s="63"/>
      <c r="Z42" s="56"/>
      <c r="AA42" s="56"/>
      <c r="AB42" s="55"/>
      <c r="AC42" s="55"/>
      <c r="AD42" s="57"/>
    </row>
    <row r="43" spans="1:30" s="53" customFormat="1" ht="18" customHeight="1" x14ac:dyDescent="0.45">
      <c r="A43" s="56"/>
      <c r="B43" s="52" t="s">
        <v>181</v>
      </c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76" t="s">
        <v>182</v>
      </c>
      <c r="Q43" s="153" t="s">
        <v>183</v>
      </c>
      <c r="R43" s="153"/>
      <c r="S43" s="153"/>
      <c r="T43" s="153"/>
      <c r="U43" s="153"/>
      <c r="V43" s="153"/>
      <c r="W43" s="153"/>
      <c r="X43" s="86"/>
      <c r="Z43" s="56"/>
      <c r="AA43" s="56"/>
      <c r="AB43" s="55"/>
      <c r="AC43" s="55"/>
      <c r="AD43" s="57"/>
    </row>
    <row r="44" spans="1:30" s="53" customFormat="1" ht="18" customHeight="1" x14ac:dyDescent="0.45">
      <c r="A44" s="56"/>
      <c r="B44" s="68" t="s">
        <v>145</v>
      </c>
      <c r="C44" s="86" t="s">
        <v>184</v>
      </c>
      <c r="D44" s="86"/>
      <c r="E44" s="80" t="s">
        <v>185</v>
      </c>
      <c r="F44" s="104"/>
      <c r="G44" s="104"/>
      <c r="H44" s="104"/>
      <c r="I44" s="104"/>
      <c r="J44" s="86"/>
      <c r="K44" s="80" t="s">
        <v>186</v>
      </c>
      <c r="L44" s="86"/>
      <c r="M44" s="104"/>
      <c r="N44" s="86"/>
      <c r="O44" s="86"/>
      <c r="P44" s="76" t="s">
        <v>187</v>
      </c>
      <c r="Q44" s="153" t="s">
        <v>188</v>
      </c>
      <c r="R44" s="153"/>
      <c r="S44" s="153"/>
      <c r="T44" s="153"/>
      <c r="U44" s="153"/>
      <c r="V44" s="153"/>
      <c r="W44" s="153"/>
      <c r="X44" s="63"/>
      <c r="Z44" s="56"/>
      <c r="AA44" s="56"/>
      <c r="AB44" s="55"/>
      <c r="AC44" s="55"/>
      <c r="AD44" s="57"/>
    </row>
    <row r="45" spans="1:30" s="53" customFormat="1" ht="18" customHeight="1" x14ac:dyDescent="0.45">
      <c r="B45" s="68" t="s">
        <v>145</v>
      </c>
      <c r="C45" s="86" t="s">
        <v>189</v>
      </c>
      <c r="D45" s="86"/>
      <c r="E45" s="80" t="s">
        <v>190</v>
      </c>
      <c r="F45" s="104"/>
      <c r="G45" s="104"/>
      <c r="H45" s="104"/>
      <c r="I45" s="104"/>
      <c r="J45" s="86"/>
      <c r="K45" s="80" t="s">
        <v>191</v>
      </c>
      <c r="L45" s="104"/>
      <c r="M45" s="104"/>
      <c r="N45" s="86"/>
      <c r="O45" s="86"/>
      <c r="X45" s="64"/>
      <c r="AB45" s="55"/>
      <c r="AC45" s="55"/>
      <c r="AD45" s="57"/>
    </row>
    <row r="46" spans="1:30" s="53" customFormat="1" ht="18" customHeight="1" x14ac:dyDescent="0.45">
      <c r="B46" s="68" t="s">
        <v>145</v>
      </c>
      <c r="C46" s="86" t="s">
        <v>192</v>
      </c>
      <c r="D46" s="86"/>
      <c r="E46" s="80" t="s">
        <v>193</v>
      </c>
      <c r="F46" s="104"/>
      <c r="G46" s="104"/>
      <c r="H46" s="104"/>
      <c r="I46" s="104"/>
      <c r="J46" s="86"/>
      <c r="K46" s="80" t="s">
        <v>194</v>
      </c>
      <c r="L46" s="104"/>
      <c r="M46" s="104"/>
      <c r="N46" s="86"/>
      <c r="O46" s="86"/>
      <c r="X46" s="64"/>
      <c r="Y46" s="59"/>
      <c r="AB46" s="55"/>
      <c r="AC46" s="55"/>
    </row>
    <row r="47" spans="1:30" s="53" customFormat="1" ht="18" customHeight="1" x14ac:dyDescent="0.45">
      <c r="B47" s="68" t="s">
        <v>145</v>
      </c>
      <c r="C47" s="86" t="s">
        <v>195</v>
      </c>
      <c r="D47" s="86"/>
      <c r="E47" s="80" t="s">
        <v>196</v>
      </c>
      <c r="F47" s="104"/>
      <c r="G47" s="104"/>
      <c r="H47" s="104"/>
      <c r="I47" s="104"/>
      <c r="J47" s="86"/>
      <c r="K47" s="80" t="s">
        <v>197</v>
      </c>
      <c r="L47" s="104"/>
      <c r="M47" s="63"/>
      <c r="N47" s="86"/>
      <c r="O47" s="86"/>
      <c r="P47" s="87" t="s">
        <v>39</v>
      </c>
      <c r="Q47" s="77"/>
      <c r="R47" s="77"/>
      <c r="S47" s="77"/>
      <c r="T47" s="77"/>
      <c r="U47" s="77"/>
      <c r="V47" s="74"/>
      <c r="W47" s="86"/>
      <c r="X47" s="64"/>
      <c r="Y47" s="59"/>
      <c r="AB47" s="55"/>
      <c r="AC47" s="55"/>
    </row>
    <row r="48" spans="1:30" s="53" customFormat="1" ht="18" customHeight="1" x14ac:dyDescent="0.45">
      <c r="B48" s="68" t="s">
        <v>145</v>
      </c>
      <c r="C48" s="86" t="s">
        <v>198</v>
      </c>
      <c r="D48" s="86"/>
      <c r="E48" s="80" t="s">
        <v>199</v>
      </c>
      <c r="F48" s="104"/>
      <c r="G48" s="104"/>
      <c r="H48" s="104"/>
      <c r="I48" s="104"/>
      <c r="J48" s="86"/>
      <c r="K48" s="80" t="s">
        <v>200</v>
      </c>
      <c r="L48" s="104"/>
      <c r="M48" s="63"/>
      <c r="N48" s="86"/>
      <c r="O48" s="86"/>
      <c r="P48" s="88" t="s">
        <v>42</v>
      </c>
      <c r="Q48" s="77"/>
      <c r="R48" s="77"/>
      <c r="S48" s="77"/>
      <c r="T48" s="77"/>
      <c r="U48" s="77"/>
      <c r="V48" s="74"/>
      <c r="W48" s="65"/>
      <c r="X48" s="64"/>
      <c r="Y48" s="59"/>
      <c r="AB48" s="55"/>
      <c r="AC48" s="55"/>
    </row>
    <row r="49" spans="2:29" s="53" customFormat="1" ht="18" customHeight="1" x14ac:dyDescent="0.45">
      <c r="B49" s="68" t="s">
        <v>145</v>
      </c>
      <c r="C49" s="86" t="s">
        <v>198</v>
      </c>
      <c r="D49" s="86"/>
      <c r="E49" s="80" t="s">
        <v>201</v>
      </c>
      <c r="F49" s="104"/>
      <c r="G49" s="104"/>
      <c r="H49" s="104"/>
      <c r="I49" s="104"/>
      <c r="J49" s="86"/>
      <c r="K49" s="80" t="s">
        <v>202</v>
      </c>
      <c r="L49" s="86"/>
      <c r="M49" s="63"/>
      <c r="N49" s="86"/>
      <c r="O49" s="86"/>
      <c r="P49" s="77"/>
      <c r="Q49" s="77"/>
      <c r="R49" s="77"/>
      <c r="S49" s="77"/>
      <c r="T49" s="77"/>
      <c r="U49" s="77"/>
      <c r="V49" s="74"/>
      <c r="W49" s="65"/>
      <c r="X49" s="64"/>
      <c r="Y49" s="59"/>
      <c r="AB49" s="55"/>
      <c r="AC49" s="55"/>
    </row>
    <row r="50" spans="2:29" s="53" customFormat="1" ht="18" customHeight="1" x14ac:dyDescent="0.45">
      <c r="B50" s="68" t="s">
        <v>145</v>
      </c>
      <c r="C50" s="86" t="s">
        <v>203</v>
      </c>
      <c r="D50" s="86"/>
      <c r="E50" s="80" t="s">
        <v>204</v>
      </c>
      <c r="F50" s="104"/>
      <c r="G50" s="104"/>
      <c r="H50" s="104"/>
      <c r="I50" s="104"/>
      <c r="J50" s="86"/>
      <c r="K50" s="80" t="s">
        <v>205</v>
      </c>
      <c r="L50" s="104"/>
      <c r="M50" s="63"/>
      <c r="N50" s="86"/>
      <c r="O50" s="86"/>
      <c r="P50" s="77"/>
      <c r="Q50" s="77"/>
      <c r="R50" s="77"/>
      <c r="S50" s="77"/>
      <c r="T50" s="77"/>
      <c r="U50" s="77"/>
      <c r="V50" s="77"/>
      <c r="W50" s="77"/>
      <c r="X50" s="77"/>
      <c r="Y50" s="59"/>
      <c r="AB50" s="55"/>
      <c r="AC50" s="55"/>
    </row>
    <row r="51" spans="2:29" s="53" customFormat="1" ht="18" customHeight="1" x14ac:dyDescent="0.45">
      <c r="B51" s="68" t="s">
        <v>145</v>
      </c>
      <c r="C51" s="86" t="s">
        <v>206</v>
      </c>
      <c r="D51" s="86"/>
      <c r="E51" s="80" t="s">
        <v>207</v>
      </c>
      <c r="F51" s="104"/>
      <c r="G51" s="104"/>
      <c r="H51" s="104"/>
      <c r="I51" s="104"/>
      <c r="J51" s="86"/>
      <c r="K51" s="80" t="s">
        <v>208</v>
      </c>
      <c r="L51" s="104"/>
      <c r="M51" s="63"/>
      <c r="N51" s="86"/>
      <c r="O51" s="86"/>
      <c r="P51" s="77"/>
      <c r="Q51" s="77"/>
      <c r="R51" s="77"/>
      <c r="S51" s="77"/>
      <c r="T51" s="77"/>
      <c r="U51" s="77"/>
      <c r="V51" s="77"/>
      <c r="W51" s="77"/>
      <c r="X51" s="77"/>
      <c r="Y51" s="59"/>
      <c r="AB51" s="55"/>
      <c r="AC51" s="55"/>
    </row>
    <row r="52" spans="2:29" s="53" customFormat="1" ht="18" customHeight="1" x14ac:dyDescent="0.45">
      <c r="B52" s="68" t="s">
        <v>145</v>
      </c>
      <c r="C52" s="86" t="s">
        <v>209</v>
      </c>
      <c r="D52" s="86"/>
      <c r="E52" s="80" t="s">
        <v>210</v>
      </c>
      <c r="F52" s="104"/>
      <c r="G52" s="104"/>
      <c r="H52" s="104"/>
      <c r="I52" s="104"/>
      <c r="J52" s="86"/>
      <c r="K52" s="80" t="s">
        <v>211</v>
      </c>
      <c r="L52" s="104"/>
      <c r="M52" s="63"/>
      <c r="N52" s="86"/>
      <c r="O52" s="86"/>
      <c r="P52" s="77"/>
      <c r="Q52" s="77"/>
      <c r="R52" s="77"/>
      <c r="S52" s="77"/>
      <c r="T52" s="77"/>
      <c r="U52" s="77"/>
      <c r="V52" s="77"/>
      <c r="W52" s="77"/>
      <c r="X52" s="77"/>
      <c r="Y52" s="59"/>
      <c r="AB52" s="55"/>
      <c r="AC52" s="55"/>
    </row>
    <row r="53" spans="2:29" s="53" customFormat="1" ht="18" customHeight="1" x14ac:dyDescent="0.45">
      <c r="B53" s="68" t="s">
        <v>145</v>
      </c>
      <c r="C53" s="86" t="s">
        <v>212</v>
      </c>
      <c r="D53" s="86"/>
      <c r="E53" s="80" t="s">
        <v>213</v>
      </c>
      <c r="F53" s="104"/>
      <c r="G53" s="104"/>
      <c r="H53" s="104"/>
      <c r="I53" s="104"/>
      <c r="J53" s="86"/>
      <c r="K53" s="80" t="s">
        <v>214</v>
      </c>
      <c r="L53" s="104"/>
      <c r="M53" s="63"/>
      <c r="N53" s="86"/>
      <c r="O53" s="86"/>
      <c r="P53" s="77"/>
      <c r="Q53" s="77"/>
      <c r="R53" s="77"/>
      <c r="S53" s="77"/>
      <c r="T53" s="77"/>
      <c r="U53" s="77"/>
      <c r="V53" s="77"/>
      <c r="W53" s="77"/>
      <c r="X53" s="77"/>
      <c r="AB53" s="55"/>
      <c r="AC53" s="55"/>
    </row>
    <row r="54" spans="2:29" s="53" customFormat="1" ht="18" customHeight="1" x14ac:dyDescent="0.45">
      <c r="B54" s="77"/>
      <c r="C54" s="86"/>
      <c r="D54" s="86"/>
      <c r="E54" s="104"/>
      <c r="F54" s="104"/>
      <c r="G54" s="104"/>
      <c r="H54" s="104"/>
      <c r="I54" s="104"/>
      <c r="J54" s="104"/>
      <c r="K54" s="104"/>
      <c r="L54" s="104"/>
      <c r="M54" s="104"/>
      <c r="N54" s="86"/>
      <c r="O54" s="86"/>
      <c r="P54" s="77"/>
      <c r="Q54" s="77"/>
      <c r="R54" s="77"/>
      <c r="S54" s="77"/>
      <c r="T54" s="77"/>
      <c r="U54" s="77"/>
      <c r="V54" s="77"/>
      <c r="W54" s="77"/>
      <c r="X54" s="77"/>
      <c r="AB54" s="55"/>
      <c r="AC54" s="55"/>
    </row>
    <row r="55" spans="2:29" s="53" customFormat="1" ht="18" customHeight="1" x14ac:dyDescent="0.45">
      <c r="B55" s="52" t="s">
        <v>215</v>
      </c>
      <c r="C55" s="86"/>
      <c r="D55" s="86"/>
      <c r="E55" s="104"/>
      <c r="F55" s="104"/>
      <c r="G55" s="104"/>
      <c r="H55" s="104"/>
      <c r="I55" s="104"/>
      <c r="J55" s="104"/>
      <c r="K55" s="104"/>
      <c r="L55" s="104"/>
      <c r="M55" s="104"/>
      <c r="N55" s="86"/>
      <c r="O55" s="86"/>
      <c r="P55" s="77"/>
      <c r="Q55" s="77"/>
      <c r="R55" s="77"/>
      <c r="S55" s="77"/>
      <c r="T55" s="77"/>
      <c r="U55" s="77"/>
      <c r="V55" s="77"/>
      <c r="W55" s="77"/>
      <c r="X55" s="77"/>
      <c r="AB55" s="55"/>
      <c r="AC55" s="55"/>
    </row>
    <row r="56" spans="2:29" s="53" customFormat="1" ht="18" customHeight="1" x14ac:dyDescent="0.45">
      <c r="B56" s="68" t="s">
        <v>145</v>
      </c>
      <c r="C56" s="86" t="s">
        <v>216</v>
      </c>
      <c r="D56" s="86"/>
      <c r="E56" s="80" t="s">
        <v>217</v>
      </c>
      <c r="G56" s="104"/>
      <c r="H56" s="104"/>
      <c r="I56" s="104"/>
      <c r="J56" s="86"/>
      <c r="K56" s="80" t="s">
        <v>218</v>
      </c>
      <c r="L56" s="104"/>
      <c r="M56" s="104"/>
      <c r="N56" s="86"/>
      <c r="O56" s="86"/>
      <c r="P56" s="77"/>
      <c r="Q56" s="77"/>
      <c r="R56" s="77"/>
      <c r="S56" s="77"/>
      <c r="T56" s="77"/>
      <c r="U56" s="77"/>
      <c r="V56" s="77"/>
      <c r="W56" s="77"/>
      <c r="X56" s="77"/>
      <c r="AB56" s="55"/>
      <c r="AC56" s="55"/>
    </row>
    <row r="57" spans="2:29" s="53" customFormat="1" ht="18" customHeight="1" x14ac:dyDescent="0.45">
      <c r="B57" s="68" t="s">
        <v>145</v>
      </c>
      <c r="C57" s="86" t="s">
        <v>219</v>
      </c>
      <c r="D57" s="86"/>
      <c r="E57" s="80" t="s">
        <v>220</v>
      </c>
      <c r="G57" s="104"/>
      <c r="H57" s="104"/>
      <c r="I57" s="104"/>
      <c r="J57" s="86"/>
      <c r="K57" s="80" t="s">
        <v>221</v>
      </c>
      <c r="L57" s="104"/>
      <c r="M57" s="104"/>
      <c r="N57" s="86"/>
      <c r="O57" s="86"/>
      <c r="P57" s="77"/>
      <c r="Q57" s="77"/>
      <c r="R57" s="77"/>
      <c r="S57" s="77"/>
      <c r="T57" s="77"/>
      <c r="U57" s="77"/>
      <c r="V57" s="77"/>
      <c r="W57" s="77"/>
      <c r="X57" s="77"/>
      <c r="AB57" s="55"/>
      <c r="AC57" s="55"/>
    </row>
    <row r="58" spans="2:29" s="53" customFormat="1" ht="18" customHeight="1" x14ac:dyDescent="0.45">
      <c r="B58" s="68" t="s">
        <v>145</v>
      </c>
      <c r="C58" s="86" t="s">
        <v>222</v>
      </c>
      <c r="D58" s="86"/>
      <c r="E58" s="80" t="s">
        <v>223</v>
      </c>
      <c r="G58" s="104"/>
      <c r="H58" s="104"/>
      <c r="I58" s="80"/>
      <c r="J58" s="86"/>
      <c r="K58" s="80" t="s">
        <v>218</v>
      </c>
      <c r="L58" s="104"/>
      <c r="M58" s="86"/>
      <c r="N58" s="86"/>
      <c r="O58" s="86"/>
      <c r="P58" s="77"/>
      <c r="Q58" s="77"/>
      <c r="R58" s="77"/>
      <c r="S58" s="77"/>
      <c r="T58" s="77"/>
      <c r="U58" s="77"/>
      <c r="V58" s="77"/>
      <c r="W58" s="77"/>
      <c r="X58" s="77"/>
    </row>
    <row r="59" spans="2:29" s="53" customFormat="1" ht="18" customHeight="1" x14ac:dyDescent="0.45">
      <c r="B59" s="68" t="s">
        <v>145</v>
      </c>
      <c r="C59" s="86" t="s">
        <v>224</v>
      </c>
      <c r="D59" s="86"/>
      <c r="E59" s="80" t="s">
        <v>225</v>
      </c>
      <c r="G59" s="104"/>
      <c r="H59" s="104"/>
      <c r="I59" s="104"/>
      <c r="J59" s="104"/>
      <c r="K59" s="80" t="s">
        <v>226</v>
      </c>
      <c r="L59" s="104"/>
      <c r="M59" s="86"/>
      <c r="N59" s="86"/>
      <c r="O59" s="86"/>
      <c r="P59" s="77"/>
      <c r="Q59" s="77"/>
      <c r="R59" s="77"/>
      <c r="S59" s="77"/>
      <c r="T59" s="77"/>
      <c r="U59" s="77"/>
      <c r="V59" s="77"/>
      <c r="W59" s="77"/>
      <c r="X59" s="77"/>
    </row>
    <row r="60" spans="2:29" s="53" customFormat="1" ht="18" customHeight="1" x14ac:dyDescent="0.45">
      <c r="B60" s="68" t="s">
        <v>145</v>
      </c>
      <c r="C60" s="86" t="s">
        <v>227</v>
      </c>
      <c r="D60" s="86"/>
      <c r="E60" s="80" t="s">
        <v>228</v>
      </c>
      <c r="G60" s="104"/>
      <c r="H60" s="104"/>
      <c r="I60" s="104"/>
      <c r="J60" s="80" t="s">
        <v>229</v>
      </c>
      <c r="K60" s="80" t="s">
        <v>218</v>
      </c>
      <c r="L60" s="104"/>
      <c r="M60" s="86"/>
      <c r="N60" s="86"/>
      <c r="O60" s="86"/>
      <c r="P60" s="77"/>
      <c r="Q60" s="77"/>
      <c r="R60" s="77"/>
      <c r="S60" s="77"/>
      <c r="T60" s="77"/>
      <c r="U60" s="77"/>
      <c r="V60" s="77"/>
      <c r="W60" s="77"/>
      <c r="X60" s="77"/>
    </row>
    <row r="61" spans="2:29" s="53" customFormat="1" ht="18" customHeight="1" x14ac:dyDescent="0.45">
      <c r="B61" s="68" t="s">
        <v>145</v>
      </c>
      <c r="C61" s="86" t="s">
        <v>230</v>
      </c>
      <c r="D61" s="86"/>
      <c r="E61" s="80" t="s">
        <v>231</v>
      </c>
      <c r="G61" s="104"/>
      <c r="H61" s="80"/>
      <c r="I61" s="86"/>
      <c r="J61" s="104"/>
      <c r="K61" s="80" t="s">
        <v>232</v>
      </c>
      <c r="L61" s="104"/>
      <c r="M61" s="86"/>
      <c r="N61" s="86"/>
      <c r="O61" s="86"/>
      <c r="P61" s="77"/>
      <c r="Q61" s="77"/>
      <c r="R61" s="77"/>
      <c r="S61" s="77"/>
      <c r="T61" s="77"/>
      <c r="U61" s="77"/>
      <c r="V61" s="77"/>
      <c r="W61" s="77"/>
      <c r="X61" s="77"/>
    </row>
    <row r="62" spans="2:29" s="53" customFormat="1" ht="18" customHeight="1" x14ac:dyDescent="0.45">
      <c r="B62" s="68" t="s">
        <v>145</v>
      </c>
      <c r="C62" s="86" t="s">
        <v>233</v>
      </c>
      <c r="D62" s="86"/>
      <c r="E62" s="80" t="s">
        <v>234</v>
      </c>
      <c r="G62" s="104"/>
      <c r="H62" s="104"/>
      <c r="I62" s="80"/>
      <c r="J62" s="104"/>
      <c r="K62" s="80" t="s">
        <v>235</v>
      </c>
      <c r="L62" s="104"/>
      <c r="M62" s="86"/>
      <c r="N62" s="86"/>
      <c r="O62" s="86"/>
      <c r="P62" s="77"/>
      <c r="Q62" s="77"/>
      <c r="R62" s="77"/>
      <c r="S62" s="77"/>
      <c r="T62" s="77"/>
      <c r="U62" s="77"/>
      <c r="V62" s="77"/>
      <c r="W62" s="77"/>
      <c r="X62" s="77"/>
    </row>
    <row r="63" spans="2:29" s="53" customFormat="1" ht="18" customHeight="1" x14ac:dyDescent="0.45">
      <c r="B63" s="68" t="s">
        <v>236</v>
      </c>
      <c r="C63" s="86" t="s">
        <v>237</v>
      </c>
      <c r="D63" s="86"/>
      <c r="E63" s="80" t="s">
        <v>238</v>
      </c>
      <c r="G63" s="104"/>
      <c r="H63" s="104"/>
      <c r="I63" s="104"/>
      <c r="J63" s="86"/>
      <c r="K63" s="80" t="s">
        <v>239</v>
      </c>
      <c r="L63" s="104"/>
      <c r="M63" s="86"/>
      <c r="N63" s="86"/>
      <c r="O63" s="86"/>
      <c r="P63" s="77"/>
      <c r="Q63" s="77"/>
      <c r="R63" s="77"/>
      <c r="S63" s="77"/>
      <c r="T63" s="77"/>
      <c r="U63" s="77"/>
      <c r="V63" s="77"/>
      <c r="W63" s="77"/>
      <c r="X63" s="77"/>
    </row>
    <row r="64" spans="2:29" s="60" customFormat="1" ht="18" customHeight="1" x14ac:dyDescent="0.4">
      <c r="B64" s="68" t="s">
        <v>145</v>
      </c>
      <c r="C64" s="86" t="s">
        <v>240</v>
      </c>
      <c r="D64" s="86"/>
      <c r="E64" s="80" t="s">
        <v>241</v>
      </c>
      <c r="G64" s="104"/>
      <c r="H64" s="104"/>
      <c r="I64" s="80" t="s">
        <v>229</v>
      </c>
      <c r="J64" s="86"/>
      <c r="K64" s="80" t="s">
        <v>242</v>
      </c>
      <c r="L64" s="104"/>
      <c r="M64" s="86"/>
      <c r="N64" s="86"/>
      <c r="O64" s="86"/>
      <c r="P64" s="77"/>
      <c r="Q64" s="77"/>
      <c r="R64" s="77"/>
      <c r="S64" s="77"/>
      <c r="T64" s="77"/>
      <c r="U64" s="77"/>
      <c r="V64" s="77"/>
      <c r="W64" s="77"/>
      <c r="X64" s="77"/>
    </row>
    <row r="65" spans="5:21" ht="18" customHeight="1" x14ac:dyDescent="0.3">
      <c r="E65" s="104"/>
      <c r="F65" s="104"/>
      <c r="G65" s="104"/>
      <c r="H65" s="104"/>
      <c r="I65" s="104"/>
      <c r="J65" s="104"/>
      <c r="K65" s="104"/>
      <c r="L65" s="104"/>
      <c r="M65" s="86"/>
      <c r="N65" s="86"/>
      <c r="O65" s="86"/>
      <c r="P65" s="77"/>
      <c r="Q65" s="77"/>
      <c r="R65" s="77"/>
      <c r="S65" s="77"/>
      <c r="T65" s="77"/>
      <c r="U65" s="77"/>
    </row>
    <row r="66" spans="5:21" ht="18" customHeight="1" x14ac:dyDescent="0.3"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77"/>
      <c r="Q66" s="77"/>
      <c r="R66" s="77"/>
      <c r="S66" s="77"/>
      <c r="T66" s="77"/>
      <c r="U66" s="77"/>
    </row>
  </sheetData>
  <sheetProtection algorithmName="SHA-512" hashValue="yyvk/bhIuiwq9VoX9JYJ9wpHkdfJhlEYv9M53SAHKmGH50Cd+UJmDIy8AWT2NIy2EgqVnoxRmMISbXhY87OkdA==" saltValue="MXGMjCjsRdly0rWiV9ECwA==" spinCount="100000" sheet="1" objects="1" scenarios="1"/>
  <mergeCells count="3">
    <mergeCell ref="C1:X1"/>
    <mergeCell ref="Q43:W43"/>
    <mergeCell ref="Q44:W44"/>
  </mergeCells>
  <hyperlinks>
    <hyperlink ref="Q42" r:id="rId1" xr:uid="{CD4599E7-4E4F-4F3A-BB91-CC6FECD02F12}"/>
    <hyperlink ref="Q43" r:id="rId2" xr:uid="{0705A43D-B31B-466E-B962-10F11CC0FC34}"/>
    <hyperlink ref="Q44:W44" r:id="rId3" display="การเปลี่ยนผ่านจาก NPAEs สู่ PAEs และการคำนวณผลประโยชน์พนักงาน" xr:uid="{F608A3A7-AA16-4994-8013-56C769811D4A}"/>
    <hyperlink ref="P48" r:id="rId4" xr:uid="{78EF0BB5-833F-4EDF-A0DB-3676BAA97E70}"/>
  </hyperlinks>
  <pageMargins left="0.7" right="0.7" top="0.75" bottom="0.75" header="0.3" footer="0.3"/>
  <pageSetup paperSize="9"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28B7D-9300-45B3-82C1-9C9EB29B7711}">
  <dimension ref="A1:L10"/>
  <sheetViews>
    <sheetView workbookViewId="0">
      <selection activeCell="H11" sqref="H11"/>
    </sheetView>
  </sheetViews>
  <sheetFormatPr defaultRowHeight="16.8" x14ac:dyDescent="0.4"/>
  <cols>
    <col min="2" max="2" width="14.69921875" bestFit="1" customWidth="1"/>
  </cols>
  <sheetData>
    <row r="1" spans="1:12" x14ac:dyDescent="0.4">
      <c r="A1" t="s">
        <v>243</v>
      </c>
      <c r="B1" t="s">
        <v>244</v>
      </c>
      <c r="C1" t="s">
        <v>245</v>
      </c>
      <c r="K1" t="s">
        <v>246</v>
      </c>
      <c r="L1" t="s">
        <v>247</v>
      </c>
    </row>
    <row r="2" spans="1:12" x14ac:dyDescent="0.4">
      <c r="A2">
        <f>COUNTA(Calculation!A23:A1048576)</f>
        <v>19</v>
      </c>
      <c r="B2" s="1">
        <f>AVERAGE(Calculation!G23:G1048576)</f>
        <v>45.100793078586868</v>
      </c>
      <c r="C2" s="1">
        <f>AVERAGE(Calculation!H23:H1048576)</f>
        <v>16.567555875991349</v>
      </c>
      <c r="F2" s="1">
        <f>(COUNTIF(Calculation!$G$23:$G$1048576,"&lt;"&amp;I2)-COUNTIF(Calculation!$G$23:$G$1048576,"&lt;"&amp;H2))</f>
        <v>0</v>
      </c>
      <c r="G2" t="str">
        <f>F2&amp;" คน"</f>
        <v>0 คน</v>
      </c>
      <c r="H2">
        <f>Calculation!A11</f>
        <v>0</v>
      </c>
      <c r="I2">
        <f>Calculation!A12</f>
        <v>25</v>
      </c>
      <c r="K2" s="2">
        <f t="shared" ref="K2:K9" si="0">F2/$F$10</f>
        <v>0</v>
      </c>
      <c r="L2" s="3">
        <f t="shared" ref="L2:L8" si="1">100%-K2</f>
        <v>1</v>
      </c>
    </row>
    <row r="3" spans="1:12" x14ac:dyDescent="0.4">
      <c r="F3" s="1">
        <f>(COUNTIF(Calculation!$G$23:$G$1048576,"&lt;" &amp;I3)-COUNTIF(Calculation!$G$23:$G$1048576,"&lt;" &amp;H3))</f>
        <v>1</v>
      </c>
      <c r="G3" t="str">
        <f t="shared" ref="G3:G8" si="2">F3&amp;" คน"</f>
        <v>1 คน</v>
      </c>
      <c r="H3">
        <f>Calculation!A12</f>
        <v>25</v>
      </c>
      <c r="I3">
        <f>Calculation!A13</f>
        <v>30</v>
      </c>
      <c r="K3" s="2">
        <f t="shared" si="0"/>
        <v>5.2631578947368418E-2</v>
      </c>
      <c r="L3" s="3">
        <f t="shared" si="1"/>
        <v>0.94736842105263164</v>
      </c>
    </row>
    <row r="4" spans="1:12" x14ac:dyDescent="0.4">
      <c r="F4" s="1">
        <f>(COUNTIF(Calculation!$G$23:$G$1048576,"&lt;" &amp;I4)-COUNTIF(Calculation!$G$23:$G$1048576,"&lt;" &amp;H4))</f>
        <v>3</v>
      </c>
      <c r="G4" t="str">
        <f t="shared" si="2"/>
        <v>3 คน</v>
      </c>
      <c r="H4">
        <f>Calculation!A13</f>
        <v>30</v>
      </c>
      <c r="I4">
        <f>Calculation!A14</f>
        <v>35</v>
      </c>
      <c r="K4" s="2">
        <f t="shared" si="0"/>
        <v>0.15789473684210525</v>
      </c>
      <c r="L4" s="3">
        <f t="shared" si="1"/>
        <v>0.84210526315789469</v>
      </c>
    </row>
    <row r="5" spans="1:12" x14ac:dyDescent="0.4">
      <c r="F5" s="1">
        <f>(COUNTIF(Calculation!$G$23:$G$1048576,"&lt;" &amp;I5)-COUNTIF(Calculation!$G$23:$G$1048576,"&lt;" &amp;H5))</f>
        <v>1</v>
      </c>
      <c r="G5" t="str">
        <f t="shared" si="2"/>
        <v>1 คน</v>
      </c>
      <c r="H5">
        <f>Calculation!A14</f>
        <v>35</v>
      </c>
      <c r="I5">
        <f>Calculation!A15</f>
        <v>40</v>
      </c>
      <c r="K5" s="2">
        <f t="shared" si="0"/>
        <v>5.2631578947368418E-2</v>
      </c>
      <c r="L5" s="3">
        <f t="shared" si="1"/>
        <v>0.94736842105263164</v>
      </c>
    </row>
    <row r="6" spans="1:12" x14ac:dyDescent="0.4">
      <c r="F6" s="1">
        <f>(COUNTIF(Calculation!$G$23:$G$1048576,"&lt;" &amp;I6)-COUNTIF(Calculation!$G$23:$G$1048576,"&lt;" &amp;H6))</f>
        <v>5</v>
      </c>
      <c r="G6" t="str">
        <f t="shared" si="2"/>
        <v>5 คน</v>
      </c>
      <c r="H6">
        <f>Calculation!A15</f>
        <v>40</v>
      </c>
      <c r="I6">
        <f>Calculation!A16</f>
        <v>45</v>
      </c>
      <c r="K6" s="2">
        <f t="shared" si="0"/>
        <v>0.26315789473684209</v>
      </c>
      <c r="L6" s="3">
        <f t="shared" si="1"/>
        <v>0.73684210526315796</v>
      </c>
    </row>
    <row r="7" spans="1:12" x14ac:dyDescent="0.4">
      <c r="F7" s="1">
        <f>(COUNTIF(Calculation!$G$23:$G$1048576,"&lt;" &amp;I7)-COUNTIF(Calculation!$G$23:$G$1048576,"&lt;" &amp;H7))</f>
        <v>1</v>
      </c>
      <c r="G7" t="str">
        <f t="shared" si="2"/>
        <v>1 คน</v>
      </c>
      <c r="H7">
        <f>Calculation!A16</f>
        <v>45</v>
      </c>
      <c r="I7">
        <f>Calculation!A17</f>
        <v>50</v>
      </c>
      <c r="K7" s="2">
        <f t="shared" si="0"/>
        <v>5.2631578947368418E-2</v>
      </c>
      <c r="L7" s="3">
        <f t="shared" si="1"/>
        <v>0.94736842105263164</v>
      </c>
    </row>
    <row r="8" spans="1:12" x14ac:dyDescent="0.4">
      <c r="F8" s="1">
        <f>(COUNTIF(Calculation!$G$23:$G$1048576,"&lt;" &amp;I8)-COUNTIF(Calculation!$G$23:$G$1048576,"&lt;" &amp;H8))</f>
        <v>8</v>
      </c>
      <c r="G8" t="str">
        <f t="shared" si="2"/>
        <v>8 คน</v>
      </c>
      <c r="H8">
        <f>Calculation!A17</f>
        <v>50</v>
      </c>
      <c r="I8">
        <f>Calculation!B17</f>
        <v>60</v>
      </c>
      <c r="K8" s="2">
        <f t="shared" si="0"/>
        <v>0.42105263157894735</v>
      </c>
      <c r="L8" s="3">
        <f t="shared" si="1"/>
        <v>0.57894736842105265</v>
      </c>
    </row>
    <row r="9" spans="1:12" x14ac:dyDescent="0.4">
      <c r="F9" s="1">
        <f>(COUNTIF(Calculation!$G$23:$G$1048576,"&lt;" &amp;I9)-COUNTIF(Calculation!$G$23:$G$1048576,"&lt;" &amp;H9))</f>
        <v>0</v>
      </c>
      <c r="G9" t="str">
        <f>F9&amp;" คน"</f>
        <v>0 คน</v>
      </c>
      <c r="H9">
        <v>60</v>
      </c>
      <c r="I9">
        <v>100</v>
      </c>
      <c r="K9" s="2">
        <f t="shared" si="0"/>
        <v>0</v>
      </c>
      <c r="L9" s="3">
        <f t="shared" ref="L9" si="3">100%-K9</f>
        <v>1</v>
      </c>
    </row>
    <row r="10" spans="1:12" x14ac:dyDescent="0.4">
      <c r="F10" s="1">
        <f>SUM(F2:F9)</f>
        <v>19</v>
      </c>
      <c r="H10" t="s">
        <v>248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Example</vt:lpstr>
      <vt:lpstr>Calculation</vt:lpstr>
      <vt:lpstr>Summary</vt:lpstr>
      <vt:lpstr>Certified by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Kritsanee Posri</dc:creator>
  <cp:keywords/>
  <dc:description/>
  <cp:lastModifiedBy>Kritsanee Posri</cp:lastModifiedBy>
  <cp:revision/>
  <dcterms:created xsi:type="dcterms:W3CDTF">2025-07-03T08:37:20Z</dcterms:created>
  <dcterms:modified xsi:type="dcterms:W3CDTF">2026-03-03T03:45:02Z</dcterms:modified>
  <cp:category/>
  <cp:contentStatus/>
</cp:coreProperties>
</file>